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W:\Latest Daily Files\"/>
    </mc:Choice>
  </mc:AlternateContent>
  <xr:revisionPtr revIDLastSave="0" documentId="13_ncr:1_{5C5C0873-CC7B-497B-8C52-49A826245593}" xr6:coauthVersionLast="47" xr6:coauthVersionMax="47" xr10:uidLastSave="{00000000-0000-0000-0000-000000000000}"/>
  <bookViews>
    <workbookView xWindow="-108" yWindow="-108" windowWidth="23256" windowHeight="12456" tabRatio="776" firstSheet="24" activeTab="31" xr2:uid="{00000000-000D-0000-FFFF-FFFF00000000}"/>
  </bookViews>
  <sheets>
    <sheet name="Single Trip P&amp;L" sheetId="7" state="hidden" r:id="rId1"/>
    <sheet name="P&amp;L Details" sheetId="2" state="hidden" r:id="rId2"/>
    <sheet name="Sheet1" sheetId="3" state="hidden" r:id="rId3"/>
    <sheet name="2016 " sheetId="4" state="hidden" r:id="rId4"/>
    <sheet name="Sheet3" sheetId="5" state="hidden" r:id="rId5"/>
    <sheet name="P&amp;L(2016)" sheetId="1" state="hidden" r:id="rId6"/>
    <sheet name="P&amp;L (2017)" sheetId="6" state="hidden" r:id="rId7"/>
    <sheet name="Summary " sheetId="21" r:id="rId8"/>
    <sheet name="P&amp;L 201901 " sheetId="14" state="hidden" r:id="rId9"/>
    <sheet name="P&amp;L 201902" sheetId="15" state="hidden" r:id="rId10"/>
    <sheet name="P&amp;L 201903" sheetId="16" state="hidden" r:id="rId11"/>
    <sheet name="P&amp;L 201904" sheetId="17" state="hidden" r:id="rId12"/>
    <sheet name="P&amp;L 201905" sheetId="18" state="hidden" r:id="rId13"/>
    <sheet name="P&amp;L 201906" sheetId="19" state="hidden" r:id="rId14"/>
    <sheet name="P&amp;L 201907" sheetId="20" state="hidden" r:id="rId15"/>
    <sheet name="P&amp;L 201908" sheetId="22" state="hidden" r:id="rId16"/>
    <sheet name="P&amp;L 202409" sheetId="80" r:id="rId17"/>
    <sheet name="P&amp;L 202410" sheetId="81" r:id="rId18"/>
    <sheet name="P&amp;L 202411" sheetId="82" r:id="rId19"/>
    <sheet name="P&amp;L 202412" sheetId="88" r:id="rId20"/>
    <sheet name="P&amp;L 202501" sheetId="89" r:id="rId21"/>
    <sheet name="P&amp;L 202502" sheetId="90" r:id="rId22"/>
    <sheet name="P&amp;L 202503" sheetId="91" r:id="rId23"/>
    <sheet name="P&amp;L 202504" sheetId="92" r:id="rId24"/>
    <sheet name="P&amp;L 202505" sheetId="93" r:id="rId25"/>
    <sheet name="P&amp;L 202506" sheetId="94" r:id="rId26"/>
    <sheet name="P&amp;L 202507" sheetId="95" r:id="rId27"/>
    <sheet name="P&amp;L 202508" sheetId="96" r:id="rId28"/>
    <sheet name="P&amp;L 202509" sheetId="97" r:id="rId29"/>
    <sheet name="P&amp;L 202510" sheetId="98" r:id="rId30"/>
    <sheet name="P&amp;L 202511" sheetId="99" r:id="rId31"/>
    <sheet name="P&amp;L 202512" sheetId="100" r:id="rId32"/>
    <sheet name="P&amp;L 202601" sheetId="102" r:id="rId33"/>
    <sheet name="P&amp;L 202602" sheetId="103" r:id="rId34"/>
    <sheet name="P&amp;L 202603" sheetId="104" r:id="rId35"/>
    <sheet name="P&amp;L 202604" sheetId="105" r:id="rId36"/>
    <sheet name="P&amp;L 202605" sheetId="106" r:id="rId37"/>
    <sheet name="P&amp;L 202606" sheetId="107" r:id="rId38"/>
  </sheets>
  <definedNames>
    <definedName name="_xlnm._FilterDatabase" localSheetId="4" hidden="1">Sheet3!$A$2:$AJ$88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32">#REF!</definedName>
    <definedName name="A" localSheetId="33">#REF!</definedName>
    <definedName name="A" localSheetId="34">#REF!</definedName>
    <definedName name="A" localSheetId="35">#REF!</definedName>
    <definedName name="A" localSheetId="36">#REF!</definedName>
    <definedName name="A" localSheetId="37">#REF!</definedName>
    <definedName name="A">#REF!</definedName>
    <definedName name="PL" localSheetId="8">#REF!</definedName>
    <definedName name="PL" localSheetId="9">#REF!</definedName>
    <definedName name="PL" localSheetId="10">#REF!</definedName>
    <definedName name="PL" localSheetId="11">#REF!</definedName>
    <definedName name="PL" localSheetId="12">#REF!</definedName>
    <definedName name="PL" localSheetId="13">#REF!</definedName>
    <definedName name="PL" localSheetId="14">#REF!</definedName>
    <definedName name="PL" localSheetId="15">#REF!</definedName>
    <definedName name="PL" localSheetId="16">#REF!</definedName>
    <definedName name="PL" localSheetId="17">#REF!</definedName>
    <definedName name="PL" localSheetId="18">#REF!</definedName>
    <definedName name="PL" localSheetId="19">#REF!</definedName>
    <definedName name="PL" localSheetId="20">#REF!</definedName>
    <definedName name="PL" localSheetId="21">#REF!</definedName>
    <definedName name="PL" localSheetId="22">#REF!</definedName>
    <definedName name="PL" localSheetId="23">#REF!</definedName>
    <definedName name="PL" localSheetId="24">#REF!</definedName>
    <definedName name="PL" localSheetId="25">#REF!</definedName>
    <definedName name="PL" localSheetId="26">#REF!</definedName>
    <definedName name="PL" localSheetId="27">#REF!</definedName>
    <definedName name="PL" localSheetId="28">#REF!</definedName>
    <definedName name="PL" localSheetId="29">#REF!</definedName>
    <definedName name="PL" localSheetId="30">#REF!</definedName>
    <definedName name="PL" localSheetId="31">#REF!</definedName>
    <definedName name="PL" localSheetId="32">#REF!</definedName>
    <definedName name="PL" localSheetId="33">#REF!</definedName>
    <definedName name="PL" localSheetId="34">#REF!</definedName>
    <definedName name="PL" localSheetId="35">#REF!</definedName>
    <definedName name="PL" localSheetId="36">#REF!</definedName>
    <definedName name="PL" localSheetId="37">#REF!</definedName>
    <definedName name="PL">#REF!</definedName>
    <definedName name="_xlnm.Print_Area" localSheetId="6">'P&amp;L (2017)'!$A$1:$BP$57</definedName>
    <definedName name="_xlnm.Print_Area" localSheetId="8">'P&amp;L 201901 '!$A$1:$Q$39</definedName>
    <definedName name="_xlnm.Print_Area" localSheetId="9">'P&amp;L 201902'!$A$1:$Q$40</definedName>
    <definedName name="_xlnm.Print_Area" localSheetId="10">'P&amp;L 201903'!$A$1:$Q$40</definedName>
    <definedName name="_xlnm.Print_Area" localSheetId="11">'P&amp;L 201904'!$A$1:$Q$40</definedName>
    <definedName name="_xlnm.Print_Area" localSheetId="12">'P&amp;L 201905'!$A$1:$Q$40</definedName>
    <definedName name="_xlnm.Print_Area" localSheetId="13">'P&amp;L 201906'!$A$1:$Q$40</definedName>
    <definedName name="_xlnm.Print_Area" localSheetId="14">'P&amp;L 201907'!$A$1:$Q$40</definedName>
    <definedName name="_xlnm.Print_Area" localSheetId="15">'P&amp;L 201908'!$A$1:$Q$40</definedName>
    <definedName name="_xlnm.Print_Area" localSheetId="16">'P&amp;L 202409'!$A$1:$N$40</definedName>
    <definedName name="_xlnm.Print_Area" localSheetId="17">'P&amp;L 202410'!$A$1:$N$40</definedName>
    <definedName name="_xlnm.Print_Area" localSheetId="18">'P&amp;L 202411'!$A$1:$M$55</definedName>
    <definedName name="_xlnm.Print_Area" localSheetId="19">'P&amp;L 202412'!$A$1:$M$55</definedName>
    <definedName name="_xlnm.Print_Area" localSheetId="20">'P&amp;L 202501'!$A$1:$M$55</definedName>
    <definedName name="_xlnm.Print_Area" localSheetId="21">'P&amp;L 202502'!$A$1:$M$55</definedName>
    <definedName name="_xlnm.Print_Area" localSheetId="22">'P&amp;L 202503'!$A$1:$M$55</definedName>
    <definedName name="_xlnm.Print_Area" localSheetId="23">'P&amp;L 202504'!$A$1:$M$55</definedName>
    <definedName name="_xlnm.Print_Area" localSheetId="24">'P&amp;L 202505'!$A$1:$M$55</definedName>
    <definedName name="_xlnm.Print_Area" localSheetId="25">'P&amp;L 202506'!$A$1:$M$55</definedName>
    <definedName name="_xlnm.Print_Area" localSheetId="26">'P&amp;L 202507'!$A$1:$P$55</definedName>
    <definedName name="_xlnm.Print_Area" localSheetId="27">'P&amp;L 202508'!$A$1:$P$55</definedName>
    <definedName name="_xlnm.Print_Area" localSheetId="28">'P&amp;L 202509'!$A$1:$O$55</definedName>
    <definedName name="_xlnm.Print_Area" localSheetId="29">'P&amp;L 202510'!$A$1:$O$55</definedName>
    <definedName name="_xlnm.Print_Area" localSheetId="30">'P&amp;L 202511'!$A$1:$O$55</definedName>
    <definedName name="_xlnm.Print_Area" localSheetId="31">'P&amp;L 202512'!$A$1:$O$55</definedName>
    <definedName name="_xlnm.Print_Area" localSheetId="32">'P&amp;L 202601'!$A$1:$M$55</definedName>
    <definedName name="_xlnm.Print_Area" localSheetId="33">'P&amp;L 202602'!$A$1:$M$55</definedName>
    <definedName name="_xlnm.Print_Area" localSheetId="34">'P&amp;L 202603'!$A$1:$M$55</definedName>
    <definedName name="_xlnm.Print_Area" localSheetId="35">'P&amp;L 202604'!$A$1:$M$55</definedName>
    <definedName name="_xlnm.Print_Area" localSheetId="36">'P&amp;L 202605'!$A$1:$M$55</definedName>
    <definedName name="_xlnm.Print_Area" localSheetId="37">'P&amp;L 202606'!$A$1:$M$55</definedName>
    <definedName name="_xlnm.Print_Area" localSheetId="5">'P&amp;L(2016)'!$A$1:$BF$49</definedName>
    <definedName name="_xlnm.Print_Area" localSheetId="0">'Single Trip P&amp;L'!$A$1:$AE$38</definedName>
    <definedName name="_xlnm.Print_Titles" localSheetId="0">'Single Trip P&amp;L'!$A:$A</definedName>
    <definedName name="SERV._TYPE" localSheetId="6">#REF!</definedName>
    <definedName name="SERV._TYPE" localSheetId="8">#REF!</definedName>
    <definedName name="SERV._TYPE" localSheetId="9">#REF!</definedName>
    <definedName name="SERV._TYPE" localSheetId="10">#REF!</definedName>
    <definedName name="SERV._TYPE" localSheetId="11">#REF!</definedName>
    <definedName name="SERV._TYPE" localSheetId="12">#REF!</definedName>
    <definedName name="SERV._TYPE" localSheetId="13">#REF!</definedName>
    <definedName name="SERV._TYPE" localSheetId="14">#REF!</definedName>
    <definedName name="SERV._TYPE" localSheetId="15">#REF!</definedName>
    <definedName name="SERV._TYPE" localSheetId="16">#REF!</definedName>
    <definedName name="SERV._TYPE" localSheetId="17">#REF!</definedName>
    <definedName name="SERV._TYPE" localSheetId="18">#REF!</definedName>
    <definedName name="SERV._TYPE" localSheetId="19">#REF!</definedName>
    <definedName name="SERV._TYPE" localSheetId="20">#REF!</definedName>
    <definedName name="SERV._TYPE" localSheetId="21">#REF!</definedName>
    <definedName name="SERV._TYPE" localSheetId="22">#REF!</definedName>
    <definedName name="SERV._TYPE" localSheetId="23">#REF!</definedName>
    <definedName name="SERV._TYPE" localSheetId="24">#REF!</definedName>
    <definedName name="SERV._TYPE" localSheetId="25">#REF!</definedName>
    <definedName name="SERV._TYPE" localSheetId="26">#REF!</definedName>
    <definedName name="SERV._TYPE" localSheetId="27">#REF!</definedName>
    <definedName name="SERV._TYPE" localSheetId="28">#REF!</definedName>
    <definedName name="SERV._TYPE" localSheetId="29">#REF!</definedName>
    <definedName name="SERV._TYPE" localSheetId="30">#REF!</definedName>
    <definedName name="SERV._TYPE" localSheetId="31">#REF!</definedName>
    <definedName name="SERV._TYPE" localSheetId="32">#REF!</definedName>
    <definedName name="SERV._TYPE" localSheetId="33">#REF!</definedName>
    <definedName name="SERV._TYPE" localSheetId="34">#REF!</definedName>
    <definedName name="SERV._TYPE" localSheetId="35">#REF!</definedName>
    <definedName name="SERV._TYPE" localSheetId="36">#REF!</definedName>
    <definedName name="SERV._TYPE" localSheetId="37">#REF!</definedName>
    <definedName name="SERV._TYPE" localSheetId="1">#REF!</definedName>
    <definedName name="SERV._TYPE" localSheetId="0">#REF!</definedName>
    <definedName name="SERV._TYPE">#REF!</definedName>
    <definedName name="SERV.TYPE" localSheetId="6">#REF!</definedName>
    <definedName name="SERV.TYPE" localSheetId="8">#REF!</definedName>
    <definedName name="SERV.TYPE" localSheetId="9">#REF!</definedName>
    <definedName name="SERV.TYPE" localSheetId="10">#REF!</definedName>
    <definedName name="SERV.TYPE" localSheetId="11">#REF!</definedName>
    <definedName name="SERV.TYPE" localSheetId="12">#REF!</definedName>
    <definedName name="SERV.TYPE" localSheetId="13">#REF!</definedName>
    <definedName name="SERV.TYPE" localSheetId="14">#REF!</definedName>
    <definedName name="SERV.TYPE" localSheetId="15">#REF!</definedName>
    <definedName name="SERV.TYPE" localSheetId="16">#REF!</definedName>
    <definedName name="SERV.TYPE" localSheetId="17">#REF!</definedName>
    <definedName name="SERV.TYPE" localSheetId="18">#REF!</definedName>
    <definedName name="SERV.TYPE" localSheetId="19">#REF!</definedName>
    <definedName name="SERV.TYPE" localSheetId="20">#REF!</definedName>
    <definedName name="SERV.TYPE" localSheetId="21">#REF!</definedName>
    <definedName name="SERV.TYPE" localSheetId="22">#REF!</definedName>
    <definedName name="SERV.TYPE" localSheetId="23">#REF!</definedName>
    <definedName name="SERV.TYPE" localSheetId="24">#REF!</definedName>
    <definedName name="SERV.TYPE" localSheetId="25">#REF!</definedName>
    <definedName name="SERV.TYPE" localSheetId="26">#REF!</definedName>
    <definedName name="SERV.TYPE" localSheetId="27">#REF!</definedName>
    <definedName name="SERV.TYPE" localSheetId="28">#REF!</definedName>
    <definedName name="SERV.TYPE" localSheetId="29">#REF!</definedName>
    <definedName name="SERV.TYPE" localSheetId="30">#REF!</definedName>
    <definedName name="SERV.TYPE" localSheetId="31">#REF!</definedName>
    <definedName name="SERV.TYPE" localSheetId="32">#REF!</definedName>
    <definedName name="SERV.TYPE" localSheetId="33">#REF!</definedName>
    <definedName name="SERV.TYPE" localSheetId="34">#REF!</definedName>
    <definedName name="SERV.TYPE" localSheetId="35">#REF!</definedName>
    <definedName name="SERV.TYPE" localSheetId="36">#REF!</definedName>
    <definedName name="SERV.TYPE" localSheetId="37">#REF!</definedName>
    <definedName name="SERV.TYPE" localSheetId="1">#REF!</definedName>
    <definedName name="SERV.TYPE" localSheetId="0">#REF!</definedName>
    <definedName name="SERV.TYPE">#REF!</definedName>
    <definedName name="SERVICETYPE" localSheetId="6">#REF!</definedName>
    <definedName name="SERVICETYPE" localSheetId="8">#REF!</definedName>
    <definedName name="SERVICETYPE" localSheetId="9">#REF!</definedName>
    <definedName name="SERVICETYPE" localSheetId="10">#REF!</definedName>
    <definedName name="SERVICETYPE" localSheetId="11">#REF!</definedName>
    <definedName name="SERVICETYPE" localSheetId="12">#REF!</definedName>
    <definedName name="SERVICETYPE" localSheetId="13">#REF!</definedName>
    <definedName name="SERVICETYPE" localSheetId="14">#REF!</definedName>
    <definedName name="SERVICETYPE" localSheetId="15">#REF!</definedName>
    <definedName name="SERVICETYPE" localSheetId="16">#REF!</definedName>
    <definedName name="SERVICETYPE" localSheetId="17">#REF!</definedName>
    <definedName name="SERVICETYPE" localSheetId="18">#REF!</definedName>
    <definedName name="SERVICETYPE" localSheetId="19">#REF!</definedName>
    <definedName name="SERVICETYPE" localSheetId="20">#REF!</definedName>
    <definedName name="SERVICETYPE" localSheetId="21">#REF!</definedName>
    <definedName name="SERVICETYPE" localSheetId="22">#REF!</definedName>
    <definedName name="SERVICETYPE" localSheetId="23">#REF!</definedName>
    <definedName name="SERVICETYPE" localSheetId="24">#REF!</definedName>
    <definedName name="SERVICETYPE" localSheetId="25">#REF!</definedName>
    <definedName name="SERVICETYPE" localSheetId="26">#REF!</definedName>
    <definedName name="SERVICETYPE" localSheetId="27">#REF!</definedName>
    <definedName name="SERVICETYPE" localSheetId="28">#REF!</definedName>
    <definedName name="SERVICETYPE" localSheetId="29">#REF!</definedName>
    <definedName name="SERVICETYPE" localSheetId="30">#REF!</definedName>
    <definedName name="SERVICETYPE" localSheetId="31">#REF!</definedName>
    <definedName name="SERVICETYPE" localSheetId="32">#REF!</definedName>
    <definedName name="SERVICETYPE" localSheetId="33">#REF!</definedName>
    <definedName name="SERVICETYPE" localSheetId="34">#REF!</definedName>
    <definedName name="SERVICETYPE" localSheetId="35">#REF!</definedName>
    <definedName name="SERVICETYPE" localSheetId="36">#REF!</definedName>
    <definedName name="SERVICETYPE" localSheetId="37">#REF!</definedName>
    <definedName name="SERVICETYPE" localSheetId="1">#REF!</definedName>
    <definedName name="SERVICETYPE" localSheetId="0">#REF!</definedName>
    <definedName name="SERVICETYP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95" l="1"/>
  <c r="N50" i="96"/>
  <c r="M54" i="107"/>
  <c r="L54" i="107"/>
  <c r="J53" i="107"/>
  <c r="H53" i="107"/>
  <c r="M50" i="107"/>
  <c r="L50" i="107"/>
  <c r="K50" i="107"/>
  <c r="J50" i="107"/>
  <c r="I50" i="107"/>
  <c r="H50" i="107"/>
  <c r="G50" i="107"/>
  <c r="K49" i="107"/>
  <c r="K48" i="107"/>
  <c r="L46" i="107"/>
  <c r="J46" i="107"/>
  <c r="I46" i="107"/>
  <c r="H46" i="107"/>
  <c r="L42" i="107"/>
  <c r="J42" i="107"/>
  <c r="L39" i="107"/>
  <c r="J39" i="107"/>
  <c r="I38" i="107"/>
  <c r="H38" i="107"/>
  <c r="G37" i="107"/>
  <c r="G38" i="107" s="1"/>
  <c r="G36" i="107"/>
  <c r="M35" i="107"/>
  <c r="M46" i="107" s="1"/>
  <c r="K35" i="107"/>
  <c r="K46" i="107" s="1"/>
  <c r="L32" i="107"/>
  <c r="L33" i="107" s="1"/>
  <c r="M31" i="107"/>
  <c r="H30" i="107"/>
  <c r="H32" i="107" s="1"/>
  <c r="L29" i="107"/>
  <c r="J29" i="107"/>
  <c r="I29" i="107"/>
  <c r="H29" i="107"/>
  <c r="G29" i="107"/>
  <c r="M28" i="107"/>
  <c r="K28" i="107"/>
  <c r="K27" i="107"/>
  <c r="M27" i="107" s="1"/>
  <c r="D27" i="107"/>
  <c r="K26" i="107"/>
  <c r="M26" i="107" s="1"/>
  <c r="D26" i="107"/>
  <c r="K25" i="107"/>
  <c r="M25" i="107" s="1"/>
  <c r="D25" i="107"/>
  <c r="K24" i="107"/>
  <c r="M24" i="107" s="1"/>
  <c r="D24" i="107"/>
  <c r="K23" i="107"/>
  <c r="K29" i="107" s="1"/>
  <c r="M29" i="107" s="1"/>
  <c r="L22" i="107"/>
  <c r="L30" i="107" s="1"/>
  <c r="H22" i="107"/>
  <c r="L21" i="107"/>
  <c r="J21" i="107"/>
  <c r="I21" i="107"/>
  <c r="I53" i="107" s="1"/>
  <c r="H21" i="107"/>
  <c r="G21" i="107"/>
  <c r="G53" i="107" s="1"/>
  <c r="K53" i="107" s="1"/>
  <c r="L20" i="107"/>
  <c r="J20" i="107"/>
  <c r="J22" i="107" s="1"/>
  <c r="I20" i="107"/>
  <c r="I22" i="107" s="1"/>
  <c r="H20" i="107"/>
  <c r="H52" i="107" s="1"/>
  <c r="H54" i="107" s="1"/>
  <c r="G20" i="107"/>
  <c r="K20" i="107" s="1"/>
  <c r="L19" i="107"/>
  <c r="H19" i="107"/>
  <c r="H18" i="107"/>
  <c r="K17" i="107"/>
  <c r="M17" i="107" s="1"/>
  <c r="K16" i="107"/>
  <c r="M16" i="107" s="1"/>
  <c r="M15" i="107"/>
  <c r="K15" i="107"/>
  <c r="K14" i="107"/>
  <c r="M14" i="107" s="1"/>
  <c r="M13" i="107"/>
  <c r="K13" i="107"/>
  <c r="J12" i="107"/>
  <c r="J18" i="107" s="1"/>
  <c r="I12" i="107"/>
  <c r="I18" i="107" s="1"/>
  <c r="H12" i="107"/>
  <c r="G12" i="107"/>
  <c r="G18" i="107" s="1"/>
  <c r="M11" i="107"/>
  <c r="K11" i="107"/>
  <c r="J9" i="107"/>
  <c r="I9" i="107"/>
  <c r="H9" i="107"/>
  <c r="G9" i="107"/>
  <c r="J8" i="107"/>
  <c r="I8" i="107"/>
  <c r="H8" i="107"/>
  <c r="G8" i="107"/>
  <c r="K5" i="107"/>
  <c r="M4" i="107"/>
  <c r="K4" i="107"/>
  <c r="K3" i="107"/>
  <c r="K9" i="107" s="1"/>
  <c r="M54" i="106"/>
  <c r="L54" i="106"/>
  <c r="J53" i="106"/>
  <c r="I53" i="106"/>
  <c r="M50" i="106"/>
  <c r="L50" i="106"/>
  <c r="J50" i="106"/>
  <c r="I50" i="106"/>
  <c r="H50" i="106"/>
  <c r="G50" i="106"/>
  <c r="K49" i="106"/>
  <c r="K48" i="106"/>
  <c r="K50" i="106" s="1"/>
  <c r="L46" i="106"/>
  <c r="J46" i="106"/>
  <c r="I46" i="106"/>
  <c r="H46" i="106"/>
  <c r="L42" i="106"/>
  <c r="J42" i="106"/>
  <c r="L39" i="106"/>
  <c r="J39" i="106"/>
  <c r="I38" i="106"/>
  <c r="H38" i="106"/>
  <c r="G36" i="106"/>
  <c r="G37" i="106" s="1"/>
  <c r="G38" i="106" s="1"/>
  <c r="M35" i="106"/>
  <c r="M46" i="106" s="1"/>
  <c r="K35" i="106"/>
  <c r="K46" i="106" s="1"/>
  <c r="L32" i="106"/>
  <c r="L33" i="106" s="1"/>
  <c r="M31" i="106"/>
  <c r="L29" i="106"/>
  <c r="J29" i="106"/>
  <c r="I29" i="106"/>
  <c r="H29" i="106"/>
  <c r="G29" i="106"/>
  <c r="M28" i="106"/>
  <c r="K28" i="106"/>
  <c r="K27" i="106"/>
  <c r="M27" i="106" s="1"/>
  <c r="D27" i="106"/>
  <c r="M26" i="106"/>
  <c r="K26" i="106"/>
  <c r="D26" i="106"/>
  <c r="K25" i="106"/>
  <c r="M25" i="106" s="1"/>
  <c r="D25" i="106"/>
  <c r="K24" i="106"/>
  <c r="M24" i="106" s="1"/>
  <c r="D24" i="106"/>
  <c r="K23" i="106"/>
  <c r="K29" i="106" s="1"/>
  <c r="M29" i="106" s="1"/>
  <c r="L22" i="106"/>
  <c r="L30" i="106" s="1"/>
  <c r="L21" i="106"/>
  <c r="J21" i="106"/>
  <c r="I21" i="106"/>
  <c r="H21" i="106"/>
  <c r="H53" i="106" s="1"/>
  <c r="G21" i="106"/>
  <c r="G53" i="106" s="1"/>
  <c r="K53" i="106" s="1"/>
  <c r="L20" i="106"/>
  <c r="J20" i="106"/>
  <c r="J22" i="106" s="1"/>
  <c r="I20" i="106"/>
  <c r="I22" i="106" s="1"/>
  <c r="H20" i="106"/>
  <c r="H22" i="106" s="1"/>
  <c r="G20" i="106"/>
  <c r="K20" i="106" s="1"/>
  <c r="L19" i="106"/>
  <c r="J19" i="106"/>
  <c r="J18" i="106"/>
  <c r="K17" i="106"/>
  <c r="M17" i="106" s="1"/>
  <c r="K16" i="106"/>
  <c r="M16" i="106" s="1"/>
  <c r="M15" i="106"/>
  <c r="K15" i="106"/>
  <c r="K14" i="106"/>
  <c r="M14" i="106" s="1"/>
  <c r="K13" i="106"/>
  <c r="M13" i="106" s="1"/>
  <c r="J12" i="106"/>
  <c r="I12" i="106"/>
  <c r="I18" i="106" s="1"/>
  <c r="H12" i="106"/>
  <c r="H18" i="106" s="1"/>
  <c r="G12" i="106"/>
  <c r="G18" i="106" s="1"/>
  <c r="M11" i="106"/>
  <c r="K11" i="106"/>
  <c r="J9" i="106"/>
  <c r="I9" i="106"/>
  <c r="H9" i="106"/>
  <c r="G9" i="106"/>
  <c r="J8" i="106"/>
  <c r="I8" i="106"/>
  <c r="H8" i="106"/>
  <c r="G8" i="106"/>
  <c r="K5" i="106"/>
  <c r="M4" i="106"/>
  <c r="K4" i="106"/>
  <c r="K3" i="106"/>
  <c r="K9" i="106" s="1"/>
  <c r="M54" i="105"/>
  <c r="L54" i="105"/>
  <c r="H53" i="105"/>
  <c r="M50" i="105"/>
  <c r="L50" i="105"/>
  <c r="J50" i="105"/>
  <c r="I50" i="105"/>
  <c r="H50" i="105"/>
  <c r="G50" i="105"/>
  <c r="K49" i="105"/>
  <c r="K50" i="105" s="1"/>
  <c r="K48" i="105"/>
  <c r="L46" i="105"/>
  <c r="J46" i="105"/>
  <c r="I46" i="105"/>
  <c r="H46" i="105"/>
  <c r="L42" i="105"/>
  <c r="J42" i="105"/>
  <c r="L39" i="105"/>
  <c r="J39" i="105"/>
  <c r="I38" i="105"/>
  <c r="H38" i="105"/>
  <c r="G37" i="105"/>
  <c r="G38" i="105" s="1"/>
  <c r="G36" i="105"/>
  <c r="M35" i="105"/>
  <c r="M46" i="105" s="1"/>
  <c r="K35" i="105"/>
  <c r="K46" i="105" s="1"/>
  <c r="L33" i="105"/>
  <c r="L32" i="105"/>
  <c r="M31" i="105"/>
  <c r="L29" i="105"/>
  <c r="J29" i="105"/>
  <c r="I29" i="105"/>
  <c r="H29" i="105"/>
  <c r="G29" i="105"/>
  <c r="M28" i="105"/>
  <c r="K28" i="105"/>
  <c r="K27" i="105"/>
  <c r="M27" i="105" s="1"/>
  <c r="D27" i="105"/>
  <c r="K26" i="105"/>
  <c r="M26" i="105" s="1"/>
  <c r="D26" i="105"/>
  <c r="M25" i="105"/>
  <c r="K25" i="105"/>
  <c r="D25" i="105"/>
  <c r="K24" i="105"/>
  <c r="M24" i="105" s="1"/>
  <c r="D24" i="105"/>
  <c r="K23" i="105"/>
  <c r="K29" i="105" s="1"/>
  <c r="M29" i="105" s="1"/>
  <c r="I22" i="105"/>
  <c r="L21" i="105"/>
  <c r="L22" i="105" s="1"/>
  <c r="L30" i="105" s="1"/>
  <c r="J21" i="105"/>
  <c r="J53" i="105" s="1"/>
  <c r="I21" i="105"/>
  <c r="I53" i="105" s="1"/>
  <c r="H21" i="105"/>
  <c r="G21" i="105"/>
  <c r="G53" i="105" s="1"/>
  <c r="M20" i="105"/>
  <c r="L20" i="105"/>
  <c r="K20" i="105"/>
  <c r="J20" i="105"/>
  <c r="J22" i="105" s="1"/>
  <c r="I20" i="105"/>
  <c r="I52" i="105" s="1"/>
  <c r="I54" i="105" s="1"/>
  <c r="H20" i="105"/>
  <c r="H22" i="105" s="1"/>
  <c r="G20" i="105"/>
  <c r="G22" i="105" s="1"/>
  <c r="L19" i="105"/>
  <c r="H19" i="105"/>
  <c r="H18" i="105"/>
  <c r="M17" i="105"/>
  <c r="K17" i="105"/>
  <c r="K16" i="105"/>
  <c r="M16" i="105" s="1"/>
  <c r="M15" i="105"/>
  <c r="K15" i="105"/>
  <c r="M14" i="105"/>
  <c r="K14" i="105"/>
  <c r="M13" i="105"/>
  <c r="K13" i="105"/>
  <c r="J12" i="105"/>
  <c r="J18" i="105" s="1"/>
  <c r="I12" i="105"/>
  <c r="I18" i="105" s="1"/>
  <c r="H12" i="105"/>
  <c r="G12" i="105"/>
  <c r="G18" i="105" s="1"/>
  <c r="M11" i="105"/>
  <c r="K11" i="105"/>
  <c r="K9" i="105"/>
  <c r="J9" i="105"/>
  <c r="I9" i="105"/>
  <c r="H9" i="105"/>
  <c r="G9" i="105"/>
  <c r="J8" i="105"/>
  <c r="I8" i="105"/>
  <c r="H8" i="105"/>
  <c r="G8" i="105"/>
  <c r="K5" i="105"/>
  <c r="M4" i="105"/>
  <c r="K4" i="105"/>
  <c r="M3" i="105"/>
  <c r="K3" i="105"/>
  <c r="M54" i="104"/>
  <c r="L54" i="104"/>
  <c r="J53" i="104"/>
  <c r="I53" i="104"/>
  <c r="H53" i="104"/>
  <c r="M50" i="104"/>
  <c r="L50" i="104"/>
  <c r="K50" i="104"/>
  <c r="J50" i="104"/>
  <c r="I50" i="104"/>
  <c r="H50" i="104"/>
  <c r="G50" i="104"/>
  <c r="K49" i="104"/>
  <c r="K48" i="104"/>
  <c r="L46" i="104"/>
  <c r="J46" i="104"/>
  <c r="I46" i="104"/>
  <c r="H46" i="104"/>
  <c r="L42" i="104"/>
  <c r="J42" i="104"/>
  <c r="L39" i="104"/>
  <c r="J39" i="104"/>
  <c r="I38" i="104"/>
  <c r="H38" i="104"/>
  <c r="G36" i="104"/>
  <c r="G37" i="104" s="1"/>
  <c r="G38" i="104" s="1"/>
  <c r="M35" i="104"/>
  <c r="M46" i="104" s="1"/>
  <c r="K35" i="104"/>
  <c r="K46" i="104" s="1"/>
  <c r="L32" i="104"/>
  <c r="L33" i="104" s="1"/>
  <c r="M31" i="104"/>
  <c r="L29" i="104"/>
  <c r="J29" i="104"/>
  <c r="I29" i="104"/>
  <c r="H29" i="104"/>
  <c r="G29" i="104"/>
  <c r="M28" i="104"/>
  <c r="K28" i="104"/>
  <c r="K27" i="104"/>
  <c r="M27" i="104" s="1"/>
  <c r="D27" i="104"/>
  <c r="K26" i="104"/>
  <c r="M26" i="104" s="1"/>
  <c r="D26" i="104"/>
  <c r="M25" i="104"/>
  <c r="K25" i="104"/>
  <c r="D25" i="104"/>
  <c r="K24" i="104"/>
  <c r="M24" i="104" s="1"/>
  <c r="D24" i="104"/>
  <c r="K23" i="104"/>
  <c r="K29" i="104" s="1"/>
  <c r="M29" i="104" s="1"/>
  <c r="L22" i="104"/>
  <c r="L30" i="104" s="1"/>
  <c r="L21" i="104"/>
  <c r="J21" i="104"/>
  <c r="I21" i="104"/>
  <c r="I22" i="104" s="1"/>
  <c r="H21" i="104"/>
  <c r="G21" i="104"/>
  <c r="G53" i="104" s="1"/>
  <c r="K53" i="104" s="1"/>
  <c r="M20" i="104"/>
  <c r="L20" i="104"/>
  <c r="K20" i="104"/>
  <c r="J20" i="104"/>
  <c r="J22" i="104" s="1"/>
  <c r="I20" i="104"/>
  <c r="I52" i="104" s="1"/>
  <c r="I54" i="104" s="1"/>
  <c r="H20" i="104"/>
  <c r="H22" i="104" s="1"/>
  <c r="G20" i="104"/>
  <c r="G22" i="104" s="1"/>
  <c r="L19" i="104"/>
  <c r="J19" i="104"/>
  <c r="J18" i="104"/>
  <c r="J30" i="104" s="1"/>
  <c r="J32" i="104" s="1"/>
  <c r="J33" i="104" s="1"/>
  <c r="K17" i="104"/>
  <c r="M17" i="104" s="1"/>
  <c r="K16" i="104"/>
  <c r="M16" i="104" s="1"/>
  <c r="M15" i="104"/>
  <c r="K15" i="104"/>
  <c r="M14" i="104"/>
  <c r="K14" i="104"/>
  <c r="K13" i="104"/>
  <c r="M13" i="104" s="1"/>
  <c r="J12" i="104"/>
  <c r="I12" i="104"/>
  <c r="I18" i="104" s="1"/>
  <c r="H12" i="104"/>
  <c r="H18" i="104" s="1"/>
  <c r="G12" i="104"/>
  <c r="G18" i="104" s="1"/>
  <c r="M11" i="104"/>
  <c r="K11" i="104"/>
  <c r="J9" i="104"/>
  <c r="I9" i="104"/>
  <c r="H9" i="104"/>
  <c r="G9" i="104"/>
  <c r="J8" i="104"/>
  <c r="I8" i="104"/>
  <c r="H8" i="104"/>
  <c r="G8" i="104"/>
  <c r="K5" i="104"/>
  <c r="M4" i="104"/>
  <c r="K4" i="104"/>
  <c r="K3" i="104"/>
  <c r="K9" i="104" s="1"/>
  <c r="M54" i="103"/>
  <c r="L54" i="103"/>
  <c r="J53" i="103"/>
  <c r="M50" i="103"/>
  <c r="L50" i="103"/>
  <c r="K50" i="103"/>
  <c r="J50" i="103"/>
  <c r="I50" i="103"/>
  <c r="H50" i="103"/>
  <c r="G50" i="103"/>
  <c r="K49" i="103"/>
  <c r="K48" i="103"/>
  <c r="L46" i="103"/>
  <c r="J46" i="103"/>
  <c r="I46" i="103"/>
  <c r="H46" i="103"/>
  <c r="L42" i="103"/>
  <c r="J42" i="103"/>
  <c r="L39" i="103"/>
  <c r="J39" i="103"/>
  <c r="I38" i="103"/>
  <c r="H38" i="103"/>
  <c r="G36" i="103"/>
  <c r="G37" i="103" s="1"/>
  <c r="G38" i="103" s="1"/>
  <c r="M35" i="103"/>
  <c r="M46" i="103" s="1"/>
  <c r="K35" i="103"/>
  <c r="K46" i="103" s="1"/>
  <c r="L32" i="103"/>
  <c r="L33" i="103" s="1"/>
  <c r="M31" i="103"/>
  <c r="L29" i="103"/>
  <c r="J29" i="103"/>
  <c r="I29" i="103"/>
  <c r="H29" i="103"/>
  <c r="G29" i="103"/>
  <c r="M28" i="103"/>
  <c r="K28" i="103"/>
  <c r="K27" i="103"/>
  <c r="M27" i="103" s="1"/>
  <c r="D27" i="103"/>
  <c r="M26" i="103"/>
  <c r="K26" i="103"/>
  <c r="D26" i="103"/>
  <c r="M25" i="103"/>
  <c r="K25" i="103"/>
  <c r="D25" i="103"/>
  <c r="K24" i="103"/>
  <c r="M24" i="103" s="1"/>
  <c r="D24" i="103"/>
  <c r="K23" i="103"/>
  <c r="K29" i="103" s="1"/>
  <c r="M29" i="103" s="1"/>
  <c r="L22" i="103"/>
  <c r="L30" i="103" s="1"/>
  <c r="J22" i="103"/>
  <c r="L21" i="103"/>
  <c r="J21" i="103"/>
  <c r="I21" i="103"/>
  <c r="I22" i="103" s="1"/>
  <c r="H21" i="103"/>
  <c r="H53" i="103" s="1"/>
  <c r="G21" i="103"/>
  <c r="G53" i="103" s="1"/>
  <c r="L20" i="103"/>
  <c r="J20" i="103"/>
  <c r="J52" i="103" s="1"/>
  <c r="J54" i="103" s="1"/>
  <c r="I20" i="103"/>
  <c r="I52" i="103" s="1"/>
  <c r="H20" i="103"/>
  <c r="H22" i="103" s="1"/>
  <c r="G20" i="103"/>
  <c r="K20" i="103" s="1"/>
  <c r="L19" i="103"/>
  <c r="K17" i="103"/>
  <c r="M17" i="103" s="1"/>
  <c r="K16" i="103"/>
  <c r="M16" i="103" s="1"/>
  <c r="K15" i="103"/>
  <c r="M15" i="103" s="1"/>
  <c r="M14" i="103"/>
  <c r="K14" i="103"/>
  <c r="K13" i="103"/>
  <c r="M13" i="103" s="1"/>
  <c r="J12" i="103"/>
  <c r="J18" i="103" s="1"/>
  <c r="I12" i="103"/>
  <c r="I18" i="103" s="1"/>
  <c r="H12" i="103"/>
  <c r="H18" i="103" s="1"/>
  <c r="G12" i="103"/>
  <c r="G18" i="103" s="1"/>
  <c r="K11" i="103"/>
  <c r="J9" i="103"/>
  <c r="I9" i="103"/>
  <c r="H9" i="103"/>
  <c r="G9" i="103"/>
  <c r="J8" i="103"/>
  <c r="I8" i="103"/>
  <c r="H8" i="103"/>
  <c r="G8" i="103"/>
  <c r="K5" i="103"/>
  <c r="K9" i="103" s="1"/>
  <c r="K4" i="103"/>
  <c r="M4" i="103" s="1"/>
  <c r="M3" i="103"/>
  <c r="K3" i="103"/>
  <c r="N3" i="95"/>
  <c r="M38" i="107" l="1"/>
  <c r="K38" i="107"/>
  <c r="J30" i="107"/>
  <c r="J32" i="107" s="1"/>
  <c r="J33" i="107" s="1"/>
  <c r="J19" i="107"/>
  <c r="M20" i="107"/>
  <c r="M22" i="107" s="1"/>
  <c r="I30" i="107"/>
  <c r="I32" i="107" s="1"/>
  <c r="I19" i="107"/>
  <c r="H39" i="107"/>
  <c r="H33" i="107"/>
  <c r="H42" i="107" s="1"/>
  <c r="G19" i="107"/>
  <c r="G30" i="107"/>
  <c r="G32" i="107" s="1"/>
  <c r="M23" i="107"/>
  <c r="K12" i="107"/>
  <c r="K21" i="107"/>
  <c r="K22" i="107" s="1"/>
  <c r="G52" i="107"/>
  <c r="M21" i="107"/>
  <c r="G22" i="107"/>
  <c r="I52" i="107"/>
  <c r="I54" i="107" s="1"/>
  <c r="J52" i="107"/>
  <c r="J54" i="107" s="1"/>
  <c r="M3" i="107"/>
  <c r="M38" i="106"/>
  <c r="K38" i="106"/>
  <c r="J30" i="106"/>
  <c r="J32" i="106" s="1"/>
  <c r="J33" i="106" s="1"/>
  <c r="G19" i="106"/>
  <c r="H30" i="106"/>
  <c r="H32" i="106" s="1"/>
  <c r="H19" i="106"/>
  <c r="K22" i="106"/>
  <c r="M20" i="106"/>
  <c r="M22" i="106" s="1"/>
  <c r="I30" i="106"/>
  <c r="I32" i="106" s="1"/>
  <c r="I19" i="106"/>
  <c r="M23" i="106"/>
  <c r="K12" i="106"/>
  <c r="M12" i="106" s="1"/>
  <c r="M18" i="106" s="1"/>
  <c r="M19" i="106" s="1"/>
  <c r="K21" i="106"/>
  <c r="G52" i="106"/>
  <c r="M21" i="106"/>
  <c r="H52" i="106"/>
  <c r="H54" i="106" s="1"/>
  <c r="G22" i="106"/>
  <c r="G30" i="106" s="1"/>
  <c r="G32" i="106" s="1"/>
  <c r="I52" i="106"/>
  <c r="I54" i="106" s="1"/>
  <c r="J52" i="106"/>
  <c r="J54" i="106" s="1"/>
  <c r="M3" i="106"/>
  <c r="I30" i="105"/>
  <c r="I32" i="105" s="1"/>
  <c r="I19" i="105"/>
  <c r="J30" i="105"/>
  <c r="J32" i="105" s="1"/>
  <c r="J33" i="105" s="1"/>
  <c r="J19" i="105"/>
  <c r="G41" i="105"/>
  <c r="G44" i="105"/>
  <c r="G45" i="105"/>
  <c r="K38" i="105"/>
  <c r="M38" i="105" s="1"/>
  <c r="M18" i="105"/>
  <c r="M19" i="105" s="1"/>
  <c r="K53" i="105"/>
  <c r="G19" i="105"/>
  <c r="G30" i="105"/>
  <c r="G32" i="105" s="1"/>
  <c r="H30" i="105"/>
  <c r="H32" i="105" s="1"/>
  <c r="M23" i="105"/>
  <c r="K12" i="105"/>
  <c r="M12" i="105" s="1"/>
  <c r="K21" i="105"/>
  <c r="K22" i="105" s="1"/>
  <c r="G52" i="105"/>
  <c r="M21" i="105"/>
  <c r="M22" i="105" s="1"/>
  <c r="H52" i="105"/>
  <c r="H54" i="105" s="1"/>
  <c r="J52" i="105"/>
  <c r="J54" i="105" s="1"/>
  <c r="H19" i="104"/>
  <c r="H30" i="104"/>
  <c r="H32" i="104" s="1"/>
  <c r="G41" i="104"/>
  <c r="G44" i="104"/>
  <c r="G45" i="104"/>
  <c r="I30" i="104"/>
  <c r="I32" i="104" s="1"/>
  <c r="I19" i="104"/>
  <c r="G19" i="104"/>
  <c r="G30" i="104"/>
  <c r="G32" i="104" s="1"/>
  <c r="M38" i="104"/>
  <c r="K38" i="104"/>
  <c r="M23" i="104"/>
  <c r="K12" i="104"/>
  <c r="K21" i="104"/>
  <c r="K22" i="104" s="1"/>
  <c r="G52" i="104"/>
  <c r="M21" i="104"/>
  <c r="M22" i="104" s="1"/>
  <c r="H52" i="104"/>
  <c r="H54" i="104" s="1"/>
  <c r="J52" i="104"/>
  <c r="J54" i="104" s="1"/>
  <c r="M3" i="104"/>
  <c r="M38" i="103"/>
  <c r="K38" i="103"/>
  <c r="K22" i="103"/>
  <c r="M20" i="103"/>
  <c r="G19" i="103"/>
  <c r="H30" i="103"/>
  <c r="H32" i="103" s="1"/>
  <c r="H19" i="103"/>
  <c r="I30" i="103"/>
  <c r="I32" i="103" s="1"/>
  <c r="I19" i="103"/>
  <c r="J19" i="103"/>
  <c r="J30" i="103"/>
  <c r="J32" i="103" s="1"/>
  <c r="J33" i="103" s="1"/>
  <c r="M11" i="103"/>
  <c r="M18" i="103" s="1"/>
  <c r="M19" i="103" s="1"/>
  <c r="I53" i="103"/>
  <c r="K53" i="103" s="1"/>
  <c r="M23" i="103"/>
  <c r="K12" i="103"/>
  <c r="M12" i="103" s="1"/>
  <c r="K21" i="103"/>
  <c r="G52" i="103"/>
  <c r="M21" i="103"/>
  <c r="H52" i="103"/>
  <c r="H54" i="103" s="1"/>
  <c r="G22" i="103"/>
  <c r="M54" i="102"/>
  <c r="L54" i="102"/>
  <c r="M50" i="102"/>
  <c r="L50" i="102"/>
  <c r="J50" i="102"/>
  <c r="I50" i="102"/>
  <c r="H50" i="102"/>
  <c r="G50" i="102"/>
  <c r="K49" i="102"/>
  <c r="K48" i="102"/>
  <c r="K50" i="102" s="1"/>
  <c r="M46" i="102"/>
  <c r="L46" i="102"/>
  <c r="J46" i="102"/>
  <c r="I46" i="102"/>
  <c r="H46" i="102"/>
  <c r="L42" i="102"/>
  <c r="J42" i="102"/>
  <c r="L39" i="102"/>
  <c r="J39" i="102"/>
  <c r="I38" i="102"/>
  <c r="H38" i="102"/>
  <c r="G37" i="102"/>
  <c r="G38" i="102" s="1"/>
  <c r="G36" i="102"/>
  <c r="M35" i="102"/>
  <c r="K35" i="102"/>
  <c r="K46" i="102" s="1"/>
  <c r="L33" i="102"/>
  <c r="L32" i="102"/>
  <c r="M31" i="102"/>
  <c r="L29" i="102"/>
  <c r="J29" i="102"/>
  <c r="I29" i="102"/>
  <c r="H29" i="102"/>
  <c r="G29" i="102"/>
  <c r="M28" i="102"/>
  <c r="K28" i="102"/>
  <c r="K27" i="102"/>
  <c r="M27" i="102" s="1"/>
  <c r="D27" i="102"/>
  <c r="K26" i="102"/>
  <c r="M26" i="102" s="1"/>
  <c r="D26" i="102"/>
  <c r="K25" i="102"/>
  <c r="M25" i="102" s="1"/>
  <c r="D25" i="102"/>
  <c r="K24" i="102"/>
  <c r="M24" i="102" s="1"/>
  <c r="D24" i="102"/>
  <c r="K23" i="102"/>
  <c r="K29" i="102" s="1"/>
  <c r="M29" i="102" s="1"/>
  <c r="H22" i="102"/>
  <c r="G22" i="102"/>
  <c r="G41" i="102" s="1"/>
  <c r="L21" i="102"/>
  <c r="L22" i="102" s="1"/>
  <c r="L30" i="102" s="1"/>
  <c r="J21" i="102"/>
  <c r="J53" i="102" s="1"/>
  <c r="I21" i="102"/>
  <c r="I53" i="102" s="1"/>
  <c r="H21" i="102"/>
  <c r="H53" i="102" s="1"/>
  <c r="G21" i="102"/>
  <c r="G53" i="102" s="1"/>
  <c r="L20" i="102"/>
  <c r="J20" i="102"/>
  <c r="J22" i="102" s="1"/>
  <c r="I20" i="102"/>
  <c r="K20" i="102" s="1"/>
  <c r="H20" i="102"/>
  <c r="H52" i="102" s="1"/>
  <c r="G20" i="102"/>
  <c r="G52" i="102" s="1"/>
  <c r="L19" i="102"/>
  <c r="H19" i="102"/>
  <c r="J18" i="102"/>
  <c r="J30" i="102" s="1"/>
  <c r="J32" i="102" s="1"/>
  <c r="J33" i="102" s="1"/>
  <c r="H18" i="102"/>
  <c r="H30" i="102" s="1"/>
  <c r="H32" i="102" s="1"/>
  <c r="K17" i="102"/>
  <c r="M17" i="102" s="1"/>
  <c r="K16" i="102"/>
  <c r="M16" i="102" s="1"/>
  <c r="M15" i="102"/>
  <c r="K15" i="102"/>
  <c r="K14" i="102"/>
  <c r="M14" i="102" s="1"/>
  <c r="M13" i="102"/>
  <c r="K13" i="102"/>
  <c r="J12" i="102"/>
  <c r="I12" i="102"/>
  <c r="I18" i="102" s="1"/>
  <c r="H12" i="102"/>
  <c r="G12" i="102"/>
  <c r="G18" i="102" s="1"/>
  <c r="M11" i="102"/>
  <c r="K11" i="102"/>
  <c r="J9" i="102"/>
  <c r="I9" i="102"/>
  <c r="H9" i="102"/>
  <c r="G9" i="102"/>
  <c r="J8" i="102"/>
  <c r="I8" i="102"/>
  <c r="H8" i="102"/>
  <c r="G8" i="102"/>
  <c r="K5" i="102"/>
  <c r="M4" i="102"/>
  <c r="K4" i="102"/>
  <c r="K3" i="102"/>
  <c r="M3" i="102" s="1"/>
  <c r="G44" i="107" l="1"/>
  <c r="G41" i="107"/>
  <c r="G45" i="107"/>
  <c r="G46" i="107" s="1"/>
  <c r="I39" i="107"/>
  <c r="I33" i="107"/>
  <c r="I42" i="107" s="1"/>
  <c r="G39" i="107"/>
  <c r="G33" i="107"/>
  <c r="G42" i="107" s="1"/>
  <c r="K52" i="107"/>
  <c r="K54" i="107" s="1"/>
  <c r="G54" i="107"/>
  <c r="K18" i="107"/>
  <c r="M12" i="107"/>
  <c r="M18" i="107" s="1"/>
  <c r="M19" i="107" s="1"/>
  <c r="G39" i="106"/>
  <c r="G33" i="106"/>
  <c r="G42" i="106" s="1"/>
  <c r="H39" i="106"/>
  <c r="H33" i="106"/>
  <c r="H42" i="106" s="1"/>
  <c r="I39" i="106"/>
  <c r="I33" i="106"/>
  <c r="I42" i="106" s="1"/>
  <c r="K52" i="106"/>
  <c r="K54" i="106" s="1"/>
  <c r="G54" i="106"/>
  <c r="K18" i="106"/>
  <c r="G45" i="106"/>
  <c r="G46" i="106" s="1"/>
  <c r="G41" i="106"/>
  <c r="G44" i="106"/>
  <c r="K52" i="105"/>
  <c r="K54" i="105" s="1"/>
  <c r="G54" i="105"/>
  <c r="H39" i="105"/>
  <c r="H33" i="105"/>
  <c r="H42" i="105" s="1"/>
  <c r="G39" i="105"/>
  <c r="G33" i="105"/>
  <c r="G42" i="105" s="1"/>
  <c r="G46" i="105"/>
  <c r="K18" i="105"/>
  <c r="I39" i="105"/>
  <c r="I33" i="105"/>
  <c r="I42" i="105" s="1"/>
  <c r="G39" i="104"/>
  <c r="G33" i="104"/>
  <c r="G42" i="104" s="1"/>
  <c r="G46" i="104"/>
  <c r="I39" i="104"/>
  <c r="I33" i="104"/>
  <c r="I42" i="104" s="1"/>
  <c r="K52" i="104"/>
  <c r="K54" i="104" s="1"/>
  <c r="G54" i="104"/>
  <c r="K18" i="104"/>
  <c r="M12" i="104"/>
  <c r="M18" i="104" s="1"/>
  <c r="M19" i="104" s="1"/>
  <c r="H39" i="104"/>
  <c r="H33" i="104"/>
  <c r="H42" i="104" s="1"/>
  <c r="I39" i="103"/>
  <c r="I33" i="103"/>
  <c r="I42" i="103" s="1"/>
  <c r="H39" i="103"/>
  <c r="H33" i="103"/>
  <c r="H42" i="103" s="1"/>
  <c r="G41" i="103"/>
  <c r="G45" i="103"/>
  <c r="G44" i="103"/>
  <c r="K52" i="103"/>
  <c r="K54" i="103" s="1"/>
  <c r="G54" i="103"/>
  <c r="I54" i="103"/>
  <c r="G30" i="103"/>
  <c r="G32" i="103" s="1"/>
  <c r="M22" i="103"/>
  <c r="K18" i="103"/>
  <c r="G19" i="102"/>
  <c r="G30" i="102"/>
  <c r="G32" i="102" s="1"/>
  <c r="H54" i="102"/>
  <c r="H39" i="102"/>
  <c r="H33" i="102"/>
  <c r="H42" i="102" s="1"/>
  <c r="K38" i="102"/>
  <c r="M38" i="102"/>
  <c r="I19" i="102"/>
  <c r="G54" i="102"/>
  <c r="K53" i="102"/>
  <c r="G44" i="102"/>
  <c r="M20" i="102"/>
  <c r="G45" i="102"/>
  <c r="J19" i="102"/>
  <c r="M23" i="102"/>
  <c r="K12" i="102"/>
  <c r="K21" i="102"/>
  <c r="K22" i="102" s="1"/>
  <c r="M21" i="102"/>
  <c r="I52" i="102"/>
  <c r="I54" i="102" s="1"/>
  <c r="J52" i="102"/>
  <c r="J54" i="102" s="1"/>
  <c r="K9" i="102"/>
  <c r="I22" i="102"/>
  <c r="I30" i="102" s="1"/>
  <c r="I32" i="102" s="1"/>
  <c r="O54" i="100"/>
  <c r="N54" i="100"/>
  <c r="I53" i="100"/>
  <c r="O50" i="100"/>
  <c r="N50" i="100"/>
  <c r="J50" i="100"/>
  <c r="I50" i="100"/>
  <c r="H50" i="100"/>
  <c r="G50" i="100"/>
  <c r="M49" i="100"/>
  <c r="M48" i="100"/>
  <c r="N46" i="100"/>
  <c r="J46" i="100"/>
  <c r="I46" i="100"/>
  <c r="H46" i="100"/>
  <c r="N42" i="100"/>
  <c r="J42" i="100"/>
  <c r="N39" i="100"/>
  <c r="J39" i="100"/>
  <c r="I38" i="100"/>
  <c r="H38" i="100"/>
  <c r="G36" i="100"/>
  <c r="G37" i="100" s="1"/>
  <c r="G38" i="100" s="1"/>
  <c r="O35" i="100"/>
  <c r="O46" i="100" s="1"/>
  <c r="M35" i="100"/>
  <c r="M46" i="100" s="1"/>
  <c r="N32" i="100"/>
  <c r="N33" i="100" s="1"/>
  <c r="O31" i="100"/>
  <c r="N29" i="100"/>
  <c r="J29" i="100"/>
  <c r="I29" i="100"/>
  <c r="H29" i="100"/>
  <c r="G29" i="100"/>
  <c r="M28" i="100"/>
  <c r="O28" i="100" s="1"/>
  <c r="M27" i="100"/>
  <c r="O27" i="100" s="1"/>
  <c r="D27" i="100"/>
  <c r="M26" i="100"/>
  <c r="O26" i="100" s="1"/>
  <c r="D26" i="100"/>
  <c r="M25" i="100"/>
  <c r="O25" i="100" s="1"/>
  <c r="D25" i="100"/>
  <c r="M24" i="100"/>
  <c r="O24" i="100" s="1"/>
  <c r="D24" i="100"/>
  <c r="M23" i="100"/>
  <c r="N21" i="100"/>
  <c r="J21" i="100"/>
  <c r="J53" i="100" s="1"/>
  <c r="I21" i="100"/>
  <c r="H21" i="100"/>
  <c r="H53" i="100" s="1"/>
  <c r="G21" i="100"/>
  <c r="G53" i="100" s="1"/>
  <c r="N20" i="100"/>
  <c r="N22" i="100" s="1"/>
  <c r="N30" i="100" s="1"/>
  <c r="J20" i="100"/>
  <c r="I20" i="100"/>
  <c r="I22" i="100" s="1"/>
  <c r="H20" i="100"/>
  <c r="H22" i="100" s="1"/>
  <c r="G20" i="100"/>
  <c r="N19" i="100"/>
  <c r="M17" i="100"/>
  <c r="O17" i="100" s="1"/>
  <c r="M16" i="100"/>
  <c r="O16" i="100" s="1"/>
  <c r="M15" i="100"/>
  <c r="O15" i="100" s="1"/>
  <c r="M14" i="100"/>
  <c r="O14" i="100" s="1"/>
  <c r="M13" i="100"/>
  <c r="O13" i="100" s="1"/>
  <c r="J12" i="100"/>
  <c r="J18" i="100" s="1"/>
  <c r="I12" i="100"/>
  <c r="I18" i="100" s="1"/>
  <c r="H12" i="100"/>
  <c r="H18" i="100" s="1"/>
  <c r="G12" i="100"/>
  <c r="G18" i="100" s="1"/>
  <c r="O11" i="100"/>
  <c r="M11" i="100"/>
  <c r="J9" i="100"/>
  <c r="I9" i="100"/>
  <c r="H9" i="100"/>
  <c r="G9" i="100"/>
  <c r="J8" i="100"/>
  <c r="I8" i="100"/>
  <c r="H8" i="100"/>
  <c r="G8" i="100"/>
  <c r="M5" i="100"/>
  <c r="M4" i="100"/>
  <c r="O4" i="100" s="1"/>
  <c r="M3" i="100"/>
  <c r="O54" i="99"/>
  <c r="N54" i="99"/>
  <c r="O50" i="99"/>
  <c r="N50" i="99"/>
  <c r="J50" i="99"/>
  <c r="I50" i="99"/>
  <c r="H50" i="99"/>
  <c r="G50" i="99"/>
  <c r="M49" i="99"/>
  <c r="M48" i="99"/>
  <c r="N46" i="99"/>
  <c r="J46" i="99"/>
  <c r="I46" i="99"/>
  <c r="H46" i="99"/>
  <c r="N42" i="99"/>
  <c r="J42" i="99"/>
  <c r="N39" i="99"/>
  <c r="J39" i="99"/>
  <c r="I38" i="99"/>
  <c r="H38" i="99"/>
  <c r="G36" i="99"/>
  <c r="G37" i="99" s="1"/>
  <c r="G38" i="99" s="1"/>
  <c r="O35" i="99"/>
  <c r="O46" i="99" s="1"/>
  <c r="M35" i="99"/>
  <c r="M46" i="99" s="1"/>
  <c r="N32" i="99"/>
  <c r="N33" i="99" s="1"/>
  <c r="O31" i="99"/>
  <c r="N29" i="99"/>
  <c r="J29" i="99"/>
  <c r="I29" i="99"/>
  <c r="H29" i="99"/>
  <c r="G29" i="99"/>
  <c r="M28" i="99"/>
  <c r="O28" i="99" s="1"/>
  <c r="M27" i="99"/>
  <c r="O27" i="99" s="1"/>
  <c r="D27" i="99"/>
  <c r="M26" i="99"/>
  <c r="O26" i="99" s="1"/>
  <c r="D26" i="99"/>
  <c r="M25" i="99"/>
  <c r="O25" i="99" s="1"/>
  <c r="D25" i="99"/>
  <c r="M24" i="99"/>
  <c r="O24" i="99" s="1"/>
  <c r="D24" i="99"/>
  <c r="M23" i="99"/>
  <c r="N21" i="99"/>
  <c r="J21" i="99"/>
  <c r="J53" i="99" s="1"/>
  <c r="I21" i="99"/>
  <c r="I53" i="99" s="1"/>
  <c r="H21" i="99"/>
  <c r="H53" i="99" s="1"/>
  <c r="G21" i="99"/>
  <c r="G53" i="99" s="1"/>
  <c r="N20" i="99"/>
  <c r="J20" i="99"/>
  <c r="I20" i="99"/>
  <c r="I52" i="99" s="1"/>
  <c r="H20" i="99"/>
  <c r="G20" i="99"/>
  <c r="N19" i="99"/>
  <c r="M17" i="99"/>
  <c r="O17" i="99" s="1"/>
  <c r="M16" i="99"/>
  <c r="O16" i="99" s="1"/>
  <c r="M15" i="99"/>
  <c r="O15" i="99" s="1"/>
  <c r="M14" i="99"/>
  <c r="O14" i="99" s="1"/>
  <c r="M13" i="99"/>
  <c r="O13" i="99" s="1"/>
  <c r="J12" i="99"/>
  <c r="J18" i="99" s="1"/>
  <c r="I12" i="99"/>
  <c r="I18" i="99" s="1"/>
  <c r="H12" i="99"/>
  <c r="H18" i="99" s="1"/>
  <c r="G12" i="99"/>
  <c r="G18" i="99" s="1"/>
  <c r="O11" i="99"/>
  <c r="M11" i="99"/>
  <c r="J9" i="99"/>
  <c r="I9" i="99"/>
  <c r="H9" i="99"/>
  <c r="G9" i="99"/>
  <c r="J8" i="99"/>
  <c r="I8" i="99"/>
  <c r="H8" i="99"/>
  <c r="G8" i="99"/>
  <c r="M5" i="99"/>
  <c r="M4" i="99"/>
  <c r="O4" i="99" s="1"/>
  <c r="M3" i="99"/>
  <c r="O3" i="99" s="1"/>
  <c r="O54" i="98"/>
  <c r="N54" i="98"/>
  <c r="O50" i="98"/>
  <c r="N50" i="98"/>
  <c r="J50" i="98"/>
  <c r="I50" i="98"/>
  <c r="H50" i="98"/>
  <c r="G50" i="98"/>
  <c r="M48" i="98"/>
  <c r="M50" i="98" s="1"/>
  <c r="N46" i="98"/>
  <c r="J46" i="98"/>
  <c r="I46" i="98"/>
  <c r="H46" i="98"/>
  <c r="N42" i="98"/>
  <c r="J42" i="98"/>
  <c r="N39" i="98"/>
  <c r="J39" i="98"/>
  <c r="I38" i="98"/>
  <c r="H38" i="98"/>
  <c r="G36" i="98"/>
  <c r="G37" i="98" s="1"/>
  <c r="G38" i="98" s="1"/>
  <c r="O35" i="98"/>
  <c r="O46" i="98" s="1"/>
  <c r="M35" i="98"/>
  <c r="M46" i="98" s="1"/>
  <c r="N32" i="98"/>
  <c r="N33" i="98" s="1"/>
  <c r="O31" i="98"/>
  <c r="N29" i="98"/>
  <c r="J29" i="98"/>
  <c r="I29" i="98"/>
  <c r="H29" i="98"/>
  <c r="G29" i="98"/>
  <c r="M28" i="98"/>
  <c r="O28" i="98" s="1"/>
  <c r="M27" i="98"/>
  <c r="O27" i="98" s="1"/>
  <c r="D27" i="98"/>
  <c r="M26" i="98"/>
  <c r="O26" i="98" s="1"/>
  <c r="D26" i="98"/>
  <c r="M25" i="98"/>
  <c r="O25" i="98" s="1"/>
  <c r="D25" i="98"/>
  <c r="M24" i="98"/>
  <c r="O24" i="98" s="1"/>
  <c r="D24" i="98"/>
  <c r="M23" i="98"/>
  <c r="N21" i="98"/>
  <c r="J21" i="98"/>
  <c r="J53" i="98" s="1"/>
  <c r="I21" i="98"/>
  <c r="I53" i="98" s="1"/>
  <c r="H21" i="98"/>
  <c r="H53" i="98" s="1"/>
  <c r="G21" i="98"/>
  <c r="G53" i="98" s="1"/>
  <c r="N20" i="98"/>
  <c r="J20" i="98"/>
  <c r="I20" i="98"/>
  <c r="I52" i="98" s="1"/>
  <c r="H20" i="98"/>
  <c r="H22" i="98" s="1"/>
  <c r="G20" i="98"/>
  <c r="G22" i="98" s="1"/>
  <c r="N19" i="98"/>
  <c r="M17" i="98"/>
  <c r="O17" i="98" s="1"/>
  <c r="M16" i="98"/>
  <c r="O16" i="98" s="1"/>
  <c r="M15" i="98"/>
  <c r="O15" i="98" s="1"/>
  <c r="M14" i="98"/>
  <c r="O14" i="98" s="1"/>
  <c r="M13" i="98"/>
  <c r="O13" i="98" s="1"/>
  <c r="J12" i="98"/>
  <c r="J18" i="98" s="1"/>
  <c r="I12" i="98"/>
  <c r="I18" i="98" s="1"/>
  <c r="H12" i="98"/>
  <c r="H18" i="98" s="1"/>
  <c r="G12" i="98"/>
  <c r="G18" i="98" s="1"/>
  <c r="M11" i="98"/>
  <c r="O11" i="98" s="1"/>
  <c r="J9" i="98"/>
  <c r="I9" i="98"/>
  <c r="H9" i="98"/>
  <c r="G9" i="98"/>
  <c r="J8" i="98"/>
  <c r="I8" i="98"/>
  <c r="H8" i="98"/>
  <c r="G8" i="98"/>
  <c r="M5" i="98"/>
  <c r="M4" i="98"/>
  <c r="O4" i="98" s="1"/>
  <c r="M3" i="98"/>
  <c r="O3" i="98" s="1"/>
  <c r="O54" i="97"/>
  <c r="N54" i="97"/>
  <c r="O50" i="97"/>
  <c r="N50" i="97"/>
  <c r="J50" i="97"/>
  <c r="I50" i="97"/>
  <c r="H50" i="97"/>
  <c r="G50" i="97"/>
  <c r="M48" i="97"/>
  <c r="N46" i="97"/>
  <c r="J46" i="97"/>
  <c r="I46" i="97"/>
  <c r="H46" i="97"/>
  <c r="N42" i="97"/>
  <c r="J42" i="97"/>
  <c r="N39" i="97"/>
  <c r="J39" i="97"/>
  <c r="I38" i="97"/>
  <c r="H38" i="97"/>
  <c r="G36" i="97"/>
  <c r="G37" i="97" s="1"/>
  <c r="G38" i="97" s="1"/>
  <c r="O35" i="97"/>
  <c r="O46" i="97" s="1"/>
  <c r="M35" i="97"/>
  <c r="M46" i="97" s="1"/>
  <c r="N32" i="97"/>
  <c r="N33" i="97" s="1"/>
  <c r="O31" i="97"/>
  <c r="N29" i="97"/>
  <c r="J29" i="97"/>
  <c r="I29" i="97"/>
  <c r="H29" i="97"/>
  <c r="G29" i="97"/>
  <c r="M28" i="97"/>
  <c r="O28" i="97" s="1"/>
  <c r="M27" i="97"/>
  <c r="O27" i="97" s="1"/>
  <c r="D27" i="97"/>
  <c r="M26" i="97"/>
  <c r="O26" i="97" s="1"/>
  <c r="D26" i="97"/>
  <c r="M25" i="97"/>
  <c r="O25" i="97" s="1"/>
  <c r="D25" i="97"/>
  <c r="M24" i="97"/>
  <c r="O24" i="97" s="1"/>
  <c r="D24" i="97"/>
  <c r="M23" i="97"/>
  <c r="N21" i="97"/>
  <c r="J21" i="97"/>
  <c r="J53" i="97" s="1"/>
  <c r="I21" i="97"/>
  <c r="I53" i="97" s="1"/>
  <c r="H21" i="97"/>
  <c r="H53" i="97" s="1"/>
  <c r="G21" i="97"/>
  <c r="G53" i="97" s="1"/>
  <c r="N20" i="97"/>
  <c r="J20" i="97"/>
  <c r="I20" i="97"/>
  <c r="H20" i="97"/>
  <c r="H22" i="97" s="1"/>
  <c r="G20" i="97"/>
  <c r="N19" i="97"/>
  <c r="M17" i="97"/>
  <c r="O17" i="97" s="1"/>
  <c r="M16" i="97"/>
  <c r="O16" i="97" s="1"/>
  <c r="M15" i="97"/>
  <c r="O15" i="97" s="1"/>
  <c r="M14" i="97"/>
  <c r="O14" i="97" s="1"/>
  <c r="M13" i="97"/>
  <c r="O13" i="97" s="1"/>
  <c r="J12" i="97"/>
  <c r="J18" i="97" s="1"/>
  <c r="I12" i="97"/>
  <c r="I18" i="97" s="1"/>
  <c r="H12" i="97"/>
  <c r="H18" i="97" s="1"/>
  <c r="G18" i="97"/>
  <c r="M11" i="97"/>
  <c r="O11" i="97" s="1"/>
  <c r="J9" i="97"/>
  <c r="I9" i="97"/>
  <c r="H9" i="97"/>
  <c r="G9" i="97"/>
  <c r="J8" i="97"/>
  <c r="I8" i="97"/>
  <c r="H8" i="97"/>
  <c r="G8" i="97"/>
  <c r="M5" i="97"/>
  <c r="M4" i="97"/>
  <c r="O4" i="97" s="1"/>
  <c r="M3" i="97"/>
  <c r="P54" i="96"/>
  <c r="O54" i="96"/>
  <c r="P50" i="96"/>
  <c r="O50" i="96"/>
  <c r="K50" i="96"/>
  <c r="J50" i="96"/>
  <c r="I50" i="96"/>
  <c r="H50" i="96"/>
  <c r="N48" i="96"/>
  <c r="O46" i="96"/>
  <c r="K46" i="96"/>
  <c r="J46" i="96"/>
  <c r="I46" i="96"/>
  <c r="O42" i="96"/>
  <c r="K42" i="96"/>
  <c r="O39" i="96"/>
  <c r="K39" i="96"/>
  <c r="J38" i="96"/>
  <c r="I38" i="96"/>
  <c r="H36" i="96"/>
  <c r="H37" i="96" s="1"/>
  <c r="H38" i="96" s="1"/>
  <c r="P35" i="96"/>
  <c r="P46" i="96" s="1"/>
  <c r="N35" i="96"/>
  <c r="N46" i="96" s="1"/>
  <c r="O32" i="96"/>
  <c r="O33" i="96" s="1"/>
  <c r="P31" i="96"/>
  <c r="O29" i="96"/>
  <c r="K29" i="96"/>
  <c r="J29" i="96"/>
  <c r="I29" i="96"/>
  <c r="H29" i="96"/>
  <c r="N28" i="96"/>
  <c r="P28" i="96" s="1"/>
  <c r="N27" i="96"/>
  <c r="P27" i="96" s="1"/>
  <c r="D27" i="96"/>
  <c r="N26" i="96"/>
  <c r="P26" i="96" s="1"/>
  <c r="D26" i="96"/>
  <c r="N25" i="96"/>
  <c r="P25" i="96" s="1"/>
  <c r="D25" i="96"/>
  <c r="N24" i="96"/>
  <c r="P24" i="96" s="1"/>
  <c r="D24" i="96"/>
  <c r="N23" i="96"/>
  <c r="O21" i="96"/>
  <c r="K21" i="96"/>
  <c r="K53" i="96" s="1"/>
  <c r="J21" i="96"/>
  <c r="J53" i="96" s="1"/>
  <c r="I21" i="96"/>
  <c r="H21" i="96"/>
  <c r="H53" i="96" s="1"/>
  <c r="O20" i="96"/>
  <c r="O22" i="96" s="1"/>
  <c r="O30" i="96" s="1"/>
  <c r="K20" i="96"/>
  <c r="K22" i="96" s="1"/>
  <c r="J20" i="96"/>
  <c r="J52" i="96" s="1"/>
  <c r="I20" i="96"/>
  <c r="I52" i="96" s="1"/>
  <c r="H52" i="96"/>
  <c r="O19" i="96"/>
  <c r="N17" i="96"/>
  <c r="P17" i="96" s="1"/>
  <c r="N16" i="96"/>
  <c r="P16" i="96" s="1"/>
  <c r="N15" i="96"/>
  <c r="P15" i="96" s="1"/>
  <c r="N14" i="96"/>
  <c r="P14" i="96" s="1"/>
  <c r="N13" i="96"/>
  <c r="P13" i="96" s="1"/>
  <c r="K12" i="96"/>
  <c r="K18" i="96" s="1"/>
  <c r="J12" i="96"/>
  <c r="J18" i="96" s="1"/>
  <c r="I12" i="96"/>
  <c r="I18" i="96" s="1"/>
  <c r="H12" i="96"/>
  <c r="N11" i="96"/>
  <c r="P11" i="96" s="1"/>
  <c r="K9" i="96"/>
  <c r="J9" i="96"/>
  <c r="I9" i="96"/>
  <c r="H9" i="96"/>
  <c r="K8" i="96"/>
  <c r="J8" i="96"/>
  <c r="I8" i="96"/>
  <c r="H8" i="96"/>
  <c r="N5" i="96"/>
  <c r="N4" i="96"/>
  <c r="P4" i="96" s="1"/>
  <c r="N3" i="96"/>
  <c r="P3" i="96" s="1"/>
  <c r="P54" i="95"/>
  <c r="O54" i="95"/>
  <c r="P50" i="95"/>
  <c r="O50" i="95"/>
  <c r="K50" i="95"/>
  <c r="J50" i="95"/>
  <c r="I50" i="95"/>
  <c r="H50" i="95"/>
  <c r="N48" i="95"/>
  <c r="O46" i="95"/>
  <c r="K46" i="95"/>
  <c r="J46" i="95"/>
  <c r="I46" i="95"/>
  <c r="O42" i="95"/>
  <c r="K42" i="95"/>
  <c r="O39" i="95"/>
  <c r="K39" i="95"/>
  <c r="J38" i="95"/>
  <c r="I38" i="95"/>
  <c r="H36" i="95"/>
  <c r="H37" i="95" s="1"/>
  <c r="H38" i="95" s="1"/>
  <c r="P35" i="95"/>
  <c r="P46" i="95" s="1"/>
  <c r="N35" i="95"/>
  <c r="N46" i="95" s="1"/>
  <c r="O32" i="95"/>
  <c r="O33" i="95" s="1"/>
  <c r="P31" i="95"/>
  <c r="O29" i="95"/>
  <c r="K29" i="95"/>
  <c r="J29" i="95"/>
  <c r="I29" i="95"/>
  <c r="H29" i="95"/>
  <c r="N28" i="95"/>
  <c r="P28" i="95" s="1"/>
  <c r="N27" i="95"/>
  <c r="P27" i="95" s="1"/>
  <c r="D27" i="95"/>
  <c r="N26" i="95"/>
  <c r="P26" i="95" s="1"/>
  <c r="D26" i="95"/>
  <c r="N25" i="95"/>
  <c r="P25" i="95" s="1"/>
  <c r="D25" i="95"/>
  <c r="N24" i="95"/>
  <c r="D24" i="95"/>
  <c r="N23" i="95"/>
  <c r="P23" i="95" s="1"/>
  <c r="O21" i="95"/>
  <c r="K21" i="95"/>
  <c r="K53" i="95" s="1"/>
  <c r="J21" i="95"/>
  <c r="J53" i="95" s="1"/>
  <c r="I21" i="95"/>
  <c r="I53" i="95" s="1"/>
  <c r="H21" i="95"/>
  <c r="H53" i="95" s="1"/>
  <c r="O20" i="95"/>
  <c r="K20" i="95"/>
  <c r="K52" i="95" s="1"/>
  <c r="J20" i="95"/>
  <c r="J52" i="95" s="1"/>
  <c r="I20" i="95"/>
  <c r="I52" i="95" s="1"/>
  <c r="H20" i="95"/>
  <c r="H52" i="95" s="1"/>
  <c r="O19" i="95"/>
  <c r="K18" i="95"/>
  <c r="N17" i="95"/>
  <c r="P17" i="95" s="1"/>
  <c r="N16" i="95"/>
  <c r="P16" i="95" s="1"/>
  <c r="N15" i="95"/>
  <c r="P15" i="95" s="1"/>
  <c r="N14" i="95"/>
  <c r="P14" i="95" s="1"/>
  <c r="N13" i="95"/>
  <c r="P13" i="95" s="1"/>
  <c r="K12" i="95"/>
  <c r="J12" i="95"/>
  <c r="J18" i="95" s="1"/>
  <c r="I12" i="95"/>
  <c r="I18" i="95" s="1"/>
  <c r="H12" i="95"/>
  <c r="H18" i="95" s="1"/>
  <c r="N11" i="95"/>
  <c r="P11" i="95" s="1"/>
  <c r="K9" i="95"/>
  <c r="J9" i="95"/>
  <c r="I9" i="95"/>
  <c r="H9" i="95"/>
  <c r="K8" i="95"/>
  <c r="J8" i="95"/>
  <c r="I8" i="95"/>
  <c r="H8" i="95"/>
  <c r="N5" i="95"/>
  <c r="N4" i="95"/>
  <c r="P4" i="95" s="1"/>
  <c r="P3" i="95"/>
  <c r="G21" i="91"/>
  <c r="G20" i="91"/>
  <c r="H20" i="91"/>
  <c r="I20" i="91"/>
  <c r="J20" i="91"/>
  <c r="K3" i="88"/>
  <c r="G21" i="82"/>
  <c r="H7" i="80"/>
  <c r="J22" i="100" l="1"/>
  <c r="M29" i="100"/>
  <c r="O29" i="100" s="1"/>
  <c r="M50" i="100"/>
  <c r="M20" i="100"/>
  <c r="M9" i="100"/>
  <c r="M50" i="99"/>
  <c r="H22" i="99"/>
  <c r="M29" i="99"/>
  <c r="O29" i="99" s="1"/>
  <c r="M20" i="99"/>
  <c r="O20" i="99" s="1"/>
  <c r="M9" i="99"/>
  <c r="J22" i="99"/>
  <c r="J30" i="99" s="1"/>
  <c r="J32" i="99" s="1"/>
  <c r="J33" i="99" s="1"/>
  <c r="N22" i="99"/>
  <c r="N30" i="99" s="1"/>
  <c r="I54" i="99"/>
  <c r="M53" i="99"/>
  <c r="I22" i="99"/>
  <c r="G22" i="99"/>
  <c r="G30" i="99" s="1"/>
  <c r="G32" i="99" s="1"/>
  <c r="M29" i="98"/>
  <c r="O29" i="98" s="1"/>
  <c r="J22" i="98"/>
  <c r="N22" i="98"/>
  <c r="N30" i="98" s="1"/>
  <c r="I54" i="98"/>
  <c r="M50" i="97"/>
  <c r="I22" i="98"/>
  <c r="I30" i="98" s="1"/>
  <c r="I32" i="98" s="1"/>
  <c r="M53" i="98"/>
  <c r="M20" i="98"/>
  <c r="O20" i="98" s="1"/>
  <c r="M9" i="98"/>
  <c r="J22" i="97"/>
  <c r="I22" i="97"/>
  <c r="N22" i="97"/>
  <c r="N30" i="97" s="1"/>
  <c r="M29" i="97"/>
  <c r="O29" i="97" s="1"/>
  <c r="M9" i="97"/>
  <c r="M20" i="97"/>
  <c r="N9" i="96"/>
  <c r="I22" i="96"/>
  <c r="I53" i="96"/>
  <c r="N53" i="96" s="1"/>
  <c r="N12" i="96"/>
  <c r="P12" i="96" s="1"/>
  <c r="P18" i="96" s="1"/>
  <c r="P19" i="96" s="1"/>
  <c r="J22" i="96"/>
  <c r="J30" i="96" s="1"/>
  <c r="J32" i="96" s="1"/>
  <c r="N20" i="96"/>
  <c r="P20" i="96" s="1"/>
  <c r="I54" i="96"/>
  <c r="N29" i="96"/>
  <c r="P29" i="96" s="1"/>
  <c r="J54" i="96"/>
  <c r="P23" i="96"/>
  <c r="K30" i="107"/>
  <c r="K19" i="107"/>
  <c r="K30" i="106"/>
  <c r="K19" i="106"/>
  <c r="K30" i="105"/>
  <c r="K19" i="105"/>
  <c r="K30" i="104"/>
  <c r="K19" i="104"/>
  <c r="G39" i="103"/>
  <c r="G33" i="103"/>
  <c r="G42" i="103" s="1"/>
  <c r="G46" i="103"/>
  <c r="K30" i="103"/>
  <c r="K19" i="103"/>
  <c r="I22" i="95"/>
  <c r="N29" i="95"/>
  <c r="P29" i="95" s="1"/>
  <c r="P24" i="95"/>
  <c r="K54" i="95"/>
  <c r="O22" i="95"/>
  <c r="O30" i="95" s="1"/>
  <c r="J54" i="95"/>
  <c r="I54" i="95"/>
  <c r="I30" i="95"/>
  <c r="I32" i="95" s="1"/>
  <c r="I33" i="95" s="1"/>
  <c r="I42" i="95" s="1"/>
  <c r="H22" i="95"/>
  <c r="H41" i="95" s="1"/>
  <c r="N21" i="95"/>
  <c r="P21" i="95" s="1"/>
  <c r="H19" i="95"/>
  <c r="N12" i="95"/>
  <c r="P12" i="95" s="1"/>
  <c r="P18" i="95" s="1"/>
  <c r="P19" i="95" s="1"/>
  <c r="I39" i="102"/>
  <c r="I33" i="102"/>
  <c r="I42" i="102" s="1"/>
  <c r="M12" i="102"/>
  <c r="M18" i="102" s="1"/>
  <c r="M19" i="102" s="1"/>
  <c r="K18" i="102"/>
  <c r="M22" i="102"/>
  <c r="G39" i="102"/>
  <c r="G33" i="102"/>
  <c r="G42" i="102" s="1"/>
  <c r="G46" i="102"/>
  <c r="K52" i="102"/>
  <c r="K54" i="102" s="1"/>
  <c r="M38" i="100"/>
  <c r="O38" i="100" s="1"/>
  <c r="O20" i="100"/>
  <c r="G19" i="100"/>
  <c r="I19" i="100"/>
  <c r="I30" i="100"/>
  <c r="I32" i="100" s="1"/>
  <c r="H30" i="100"/>
  <c r="H32" i="100" s="1"/>
  <c r="H19" i="100"/>
  <c r="J19" i="100"/>
  <c r="J30" i="100"/>
  <c r="J32" i="100" s="1"/>
  <c r="J33" i="100" s="1"/>
  <c r="M53" i="100"/>
  <c r="O23" i="100"/>
  <c r="M12" i="100"/>
  <c r="M21" i="100"/>
  <c r="M22" i="100" s="1"/>
  <c r="G52" i="100"/>
  <c r="H52" i="100"/>
  <c r="H54" i="100" s="1"/>
  <c r="G22" i="100"/>
  <c r="I52" i="100"/>
  <c r="I54" i="100" s="1"/>
  <c r="J52" i="100"/>
  <c r="J54" i="100" s="1"/>
  <c r="O3" i="100"/>
  <c r="M38" i="99"/>
  <c r="O38" i="99" s="1"/>
  <c r="G19" i="99"/>
  <c r="I19" i="99"/>
  <c r="I30" i="99"/>
  <c r="I32" i="99" s="1"/>
  <c r="G44" i="99"/>
  <c r="H30" i="99"/>
  <c r="H32" i="99" s="1"/>
  <c r="H19" i="99"/>
  <c r="J19" i="99"/>
  <c r="O23" i="99"/>
  <c r="M12" i="99"/>
  <c r="O12" i="99" s="1"/>
  <c r="O18" i="99" s="1"/>
  <c r="O19" i="99" s="1"/>
  <c r="M21" i="99"/>
  <c r="O21" i="99" s="1"/>
  <c r="O22" i="99" s="1"/>
  <c r="G52" i="99"/>
  <c r="H52" i="99"/>
  <c r="H54" i="99" s="1"/>
  <c r="J52" i="99"/>
  <c r="J54" i="99" s="1"/>
  <c r="M38" i="98"/>
  <c r="O38" i="98" s="1"/>
  <c r="J19" i="98"/>
  <c r="J30" i="98"/>
  <c r="J32" i="98" s="1"/>
  <c r="J33" i="98" s="1"/>
  <c r="I19" i="98"/>
  <c r="G19" i="98"/>
  <c r="G30" i="98"/>
  <c r="G32" i="98" s="1"/>
  <c r="G41" i="98"/>
  <c r="G44" i="98"/>
  <c r="G45" i="98"/>
  <c r="H30" i="98"/>
  <c r="H32" i="98" s="1"/>
  <c r="H19" i="98"/>
  <c r="O23" i="98"/>
  <c r="M12" i="98"/>
  <c r="O12" i="98" s="1"/>
  <c r="O18" i="98" s="1"/>
  <c r="O19" i="98" s="1"/>
  <c r="M21" i="98"/>
  <c r="M22" i="98" s="1"/>
  <c r="G52" i="98"/>
  <c r="H52" i="98"/>
  <c r="H54" i="98" s="1"/>
  <c r="J52" i="98"/>
  <c r="J54" i="98" s="1"/>
  <c r="M38" i="97"/>
  <c r="O38" i="97" s="1"/>
  <c r="G19" i="97"/>
  <c r="O20" i="97"/>
  <c r="H19" i="97"/>
  <c r="H30" i="97"/>
  <c r="H32" i="97" s="1"/>
  <c r="I19" i="97"/>
  <c r="I30" i="97"/>
  <c r="I32" i="97" s="1"/>
  <c r="J19" i="97"/>
  <c r="J30" i="97"/>
  <c r="J32" i="97" s="1"/>
  <c r="J33" i="97" s="1"/>
  <c r="M53" i="97"/>
  <c r="O23" i="97"/>
  <c r="M12" i="97"/>
  <c r="M21" i="97"/>
  <c r="G52" i="97"/>
  <c r="H52" i="97"/>
  <c r="H54" i="97" s="1"/>
  <c r="G22" i="97"/>
  <c r="I52" i="97"/>
  <c r="I54" i="97" s="1"/>
  <c r="J52" i="97"/>
  <c r="J54" i="97" s="1"/>
  <c r="O3" i="97"/>
  <c r="J19" i="96"/>
  <c r="N38" i="96"/>
  <c r="P38" i="96" s="1"/>
  <c r="K30" i="96"/>
  <c r="K32" i="96" s="1"/>
  <c r="K33" i="96" s="1"/>
  <c r="K19" i="96"/>
  <c r="N18" i="96"/>
  <c r="I19" i="96"/>
  <c r="I30" i="96"/>
  <c r="I32" i="96" s="1"/>
  <c r="H54" i="96"/>
  <c r="H18" i="96"/>
  <c r="N21" i="96"/>
  <c r="H22" i="96"/>
  <c r="K52" i="96"/>
  <c r="K54" i="96" s="1"/>
  <c r="H54" i="95"/>
  <c r="N52" i="95"/>
  <c r="N53" i="95"/>
  <c r="N38" i="95"/>
  <c r="P38" i="95" s="1"/>
  <c r="N9" i="95"/>
  <c r="J22" i="95"/>
  <c r="J30" i="95" s="1"/>
  <c r="J32" i="95" s="1"/>
  <c r="N20" i="95"/>
  <c r="K19" i="95"/>
  <c r="K22" i="95"/>
  <c r="K30" i="95" s="1"/>
  <c r="K32" i="95" s="1"/>
  <c r="K33" i="95" s="1"/>
  <c r="I19" i="95"/>
  <c r="J19" i="95"/>
  <c r="M54" i="94"/>
  <c r="L54" i="94"/>
  <c r="J53" i="94"/>
  <c r="M50" i="94"/>
  <c r="L50" i="94"/>
  <c r="J50" i="94"/>
  <c r="I50" i="94"/>
  <c r="H50" i="94"/>
  <c r="G50" i="94"/>
  <c r="K49" i="94"/>
  <c r="K50" i="94" s="1"/>
  <c r="K48" i="94"/>
  <c r="L46" i="94"/>
  <c r="J46" i="94"/>
  <c r="I46" i="94"/>
  <c r="H46" i="94"/>
  <c r="L42" i="94"/>
  <c r="J42" i="94"/>
  <c r="L39" i="94"/>
  <c r="J39" i="94"/>
  <c r="I38" i="94"/>
  <c r="H38" i="94"/>
  <c r="G37" i="94"/>
  <c r="G38" i="94" s="1"/>
  <c r="G36" i="94"/>
  <c r="M35" i="94"/>
  <c r="M46" i="94" s="1"/>
  <c r="K35" i="94"/>
  <c r="K46" i="94" s="1"/>
  <c r="L32" i="94"/>
  <c r="L33" i="94" s="1"/>
  <c r="M31" i="94"/>
  <c r="L29" i="94"/>
  <c r="J29" i="94"/>
  <c r="I29" i="94"/>
  <c r="H29" i="94"/>
  <c r="G29" i="94"/>
  <c r="K28" i="94"/>
  <c r="M28" i="94" s="1"/>
  <c r="K27" i="94"/>
  <c r="M27" i="94" s="1"/>
  <c r="D27" i="94"/>
  <c r="M26" i="94"/>
  <c r="K26" i="94"/>
  <c r="D26" i="94"/>
  <c r="M25" i="94"/>
  <c r="K25" i="94"/>
  <c r="D25" i="94"/>
  <c r="M24" i="94"/>
  <c r="K24" i="94"/>
  <c r="D24" i="94"/>
  <c r="K23" i="94"/>
  <c r="K29" i="94" s="1"/>
  <c r="M29" i="94" s="1"/>
  <c r="L22" i="94"/>
  <c r="L30" i="94" s="1"/>
  <c r="L21" i="94"/>
  <c r="J21" i="94"/>
  <c r="I21" i="94"/>
  <c r="I53" i="94" s="1"/>
  <c r="H21" i="94"/>
  <c r="H53" i="94" s="1"/>
  <c r="G21" i="94"/>
  <c r="G53" i="94" s="1"/>
  <c r="L20" i="94"/>
  <c r="J20" i="94"/>
  <c r="I20" i="94"/>
  <c r="H20" i="94"/>
  <c r="G20" i="94"/>
  <c r="L19" i="94"/>
  <c r="K17" i="94"/>
  <c r="M17" i="94" s="1"/>
  <c r="K16" i="94"/>
  <c r="M16" i="94" s="1"/>
  <c r="K15" i="94"/>
  <c r="M15" i="94" s="1"/>
  <c r="K14" i="94"/>
  <c r="M14" i="94" s="1"/>
  <c r="K13" i="94"/>
  <c r="M13" i="94" s="1"/>
  <c r="J12" i="94"/>
  <c r="J18" i="94" s="1"/>
  <c r="I12" i="94"/>
  <c r="I18" i="94" s="1"/>
  <c r="H12" i="94"/>
  <c r="H18" i="94" s="1"/>
  <c r="G12" i="94"/>
  <c r="G18" i="94" s="1"/>
  <c r="M11" i="94"/>
  <c r="K11" i="94"/>
  <c r="J9" i="94"/>
  <c r="I9" i="94"/>
  <c r="H9" i="94"/>
  <c r="G9" i="94"/>
  <c r="J8" i="94"/>
  <c r="I8" i="94"/>
  <c r="H8" i="94"/>
  <c r="G8" i="94"/>
  <c r="K5" i="94"/>
  <c r="K4" i="94"/>
  <c r="M4" i="94" s="1"/>
  <c r="K3" i="94"/>
  <c r="M54" i="93"/>
  <c r="L54" i="93"/>
  <c r="I53" i="93"/>
  <c r="M50" i="93"/>
  <c r="L50" i="93"/>
  <c r="J50" i="93"/>
  <c r="I50" i="93"/>
  <c r="H50" i="93"/>
  <c r="G50" i="93"/>
  <c r="K49" i="93"/>
  <c r="K48" i="93"/>
  <c r="L46" i="93"/>
  <c r="J46" i="93"/>
  <c r="I46" i="93"/>
  <c r="H46" i="93"/>
  <c r="L42" i="93"/>
  <c r="J42" i="93"/>
  <c r="L39" i="93"/>
  <c r="J39" i="93"/>
  <c r="I38" i="93"/>
  <c r="H38" i="93"/>
  <c r="G37" i="93"/>
  <c r="G38" i="93" s="1"/>
  <c r="G36" i="93"/>
  <c r="M35" i="93"/>
  <c r="M46" i="93" s="1"/>
  <c r="K35" i="93"/>
  <c r="K46" i="93" s="1"/>
  <c r="L32" i="93"/>
  <c r="L33" i="93" s="1"/>
  <c r="M31" i="93"/>
  <c r="L29" i="93"/>
  <c r="J29" i="93"/>
  <c r="I29" i="93"/>
  <c r="H29" i="93"/>
  <c r="G29" i="93"/>
  <c r="K28" i="93"/>
  <c r="M28" i="93" s="1"/>
  <c r="K27" i="93"/>
  <c r="M27" i="93" s="1"/>
  <c r="D27" i="93"/>
  <c r="M26" i="93"/>
  <c r="K26" i="93"/>
  <c r="D26" i="93"/>
  <c r="M25" i="93"/>
  <c r="K25" i="93"/>
  <c r="D25" i="93"/>
  <c r="M24" i="93"/>
  <c r="K24" i="93"/>
  <c r="D24" i="93"/>
  <c r="K23" i="93"/>
  <c r="K29" i="93" s="1"/>
  <c r="M29" i="93" s="1"/>
  <c r="L22" i="93"/>
  <c r="L30" i="93" s="1"/>
  <c r="H22" i="93"/>
  <c r="L21" i="93"/>
  <c r="J21" i="93"/>
  <c r="J53" i="93" s="1"/>
  <c r="I21" i="93"/>
  <c r="I22" i="93" s="1"/>
  <c r="H21" i="93"/>
  <c r="H53" i="93" s="1"/>
  <c r="G21" i="93"/>
  <c r="G53" i="93" s="1"/>
  <c r="L20" i="93"/>
  <c r="K20" i="93"/>
  <c r="J20" i="93"/>
  <c r="J22" i="93" s="1"/>
  <c r="I20" i="93"/>
  <c r="I52" i="93" s="1"/>
  <c r="H20" i="93"/>
  <c r="H52" i="93" s="1"/>
  <c r="G20" i="93"/>
  <c r="G52" i="93" s="1"/>
  <c r="L19" i="93"/>
  <c r="K17" i="93"/>
  <c r="M17" i="93" s="1"/>
  <c r="K16" i="93"/>
  <c r="M16" i="93" s="1"/>
  <c r="K15" i="93"/>
  <c r="M15" i="93" s="1"/>
  <c r="K14" i="93"/>
  <c r="M14" i="93" s="1"/>
  <c r="K13" i="93"/>
  <c r="M13" i="93" s="1"/>
  <c r="J12" i="93"/>
  <c r="J18" i="93" s="1"/>
  <c r="I12" i="93"/>
  <c r="I18" i="93" s="1"/>
  <c r="H12" i="93"/>
  <c r="H18" i="93" s="1"/>
  <c r="G12" i="93"/>
  <c r="G18" i="93" s="1"/>
  <c r="K11" i="93"/>
  <c r="J9" i="93"/>
  <c r="I9" i="93"/>
  <c r="H9" i="93"/>
  <c r="G9" i="93"/>
  <c r="J8" i="93"/>
  <c r="I8" i="93"/>
  <c r="H8" i="93"/>
  <c r="G8" i="93"/>
  <c r="K5" i="93"/>
  <c r="K4" i="93"/>
  <c r="M4" i="93" s="1"/>
  <c r="K3" i="93"/>
  <c r="M54" i="92"/>
  <c r="L54" i="92"/>
  <c r="M50" i="92"/>
  <c r="L50" i="92"/>
  <c r="J50" i="92"/>
  <c r="I50" i="92"/>
  <c r="H50" i="92"/>
  <c r="G50" i="92"/>
  <c r="K49" i="92"/>
  <c r="K48" i="92"/>
  <c r="L46" i="92"/>
  <c r="J46" i="92"/>
  <c r="I46" i="92"/>
  <c r="H46" i="92"/>
  <c r="L42" i="92"/>
  <c r="J42" i="92"/>
  <c r="L39" i="92"/>
  <c r="J39" i="92"/>
  <c r="I38" i="92"/>
  <c r="H38" i="92"/>
  <c r="G37" i="92"/>
  <c r="G38" i="92" s="1"/>
  <c r="G36" i="92"/>
  <c r="M35" i="92"/>
  <c r="M46" i="92" s="1"/>
  <c r="K35" i="92"/>
  <c r="K46" i="92" s="1"/>
  <c r="L32" i="92"/>
  <c r="L33" i="92" s="1"/>
  <c r="M31" i="92"/>
  <c r="L29" i="92"/>
  <c r="J29" i="92"/>
  <c r="I29" i="92"/>
  <c r="H29" i="92"/>
  <c r="G29" i="92"/>
  <c r="K28" i="92"/>
  <c r="M28" i="92" s="1"/>
  <c r="K27" i="92"/>
  <c r="M27" i="92" s="1"/>
  <c r="D27" i="92"/>
  <c r="M26" i="92"/>
  <c r="K26" i="92"/>
  <c r="D26" i="92"/>
  <c r="K25" i="92"/>
  <c r="M25" i="92" s="1"/>
  <c r="D25" i="92"/>
  <c r="M24" i="92"/>
  <c r="K24" i="92"/>
  <c r="D24" i="92"/>
  <c r="K23" i="92"/>
  <c r="K29" i="92" s="1"/>
  <c r="M29" i="92" s="1"/>
  <c r="L22" i="92"/>
  <c r="L30" i="92" s="1"/>
  <c r="L21" i="92"/>
  <c r="J21" i="92"/>
  <c r="J53" i="92" s="1"/>
  <c r="I21" i="92"/>
  <c r="I53" i="92" s="1"/>
  <c r="H21" i="92"/>
  <c r="H53" i="92" s="1"/>
  <c r="G21" i="92"/>
  <c r="G53" i="92" s="1"/>
  <c r="L20" i="92"/>
  <c r="J20" i="92"/>
  <c r="J22" i="92" s="1"/>
  <c r="I20" i="92"/>
  <c r="I22" i="92" s="1"/>
  <c r="H20" i="92"/>
  <c r="H52" i="92" s="1"/>
  <c r="G20" i="92"/>
  <c r="G52" i="92" s="1"/>
  <c r="L19" i="92"/>
  <c r="J18" i="92"/>
  <c r="J30" i="92" s="1"/>
  <c r="J32" i="92" s="1"/>
  <c r="J33" i="92" s="1"/>
  <c r="K17" i="92"/>
  <c r="M17" i="92" s="1"/>
  <c r="K16" i="92"/>
  <c r="M16" i="92" s="1"/>
  <c r="K15" i="92"/>
  <c r="M15" i="92" s="1"/>
  <c r="K14" i="92"/>
  <c r="M14" i="92" s="1"/>
  <c r="K13" i="92"/>
  <c r="M13" i="92" s="1"/>
  <c r="J12" i="92"/>
  <c r="I12" i="92"/>
  <c r="I18" i="92" s="1"/>
  <c r="H12" i="92"/>
  <c r="H18" i="92" s="1"/>
  <c r="G12" i="92"/>
  <c r="M11" i="92"/>
  <c r="K11" i="92"/>
  <c r="J9" i="92"/>
  <c r="I9" i="92"/>
  <c r="H9" i="92"/>
  <c r="G9" i="92"/>
  <c r="J8" i="92"/>
  <c r="I8" i="92"/>
  <c r="H8" i="92"/>
  <c r="G8" i="92"/>
  <c r="K5" i="92"/>
  <c r="K4" i="92"/>
  <c r="M4" i="92" s="1"/>
  <c r="K3" i="92"/>
  <c r="M54" i="91"/>
  <c r="L54" i="91"/>
  <c r="H53" i="91"/>
  <c r="M50" i="91"/>
  <c r="L50" i="91"/>
  <c r="J50" i="91"/>
  <c r="I50" i="91"/>
  <c r="H50" i="91"/>
  <c r="G50" i="91"/>
  <c r="K49" i="91"/>
  <c r="K48" i="91"/>
  <c r="L46" i="91"/>
  <c r="J46" i="91"/>
  <c r="I46" i="91"/>
  <c r="H46" i="91"/>
  <c r="L42" i="91"/>
  <c r="J42" i="91"/>
  <c r="L39" i="91"/>
  <c r="J39" i="91"/>
  <c r="I38" i="91"/>
  <c r="H38" i="91"/>
  <c r="G37" i="91"/>
  <c r="G38" i="91" s="1"/>
  <c r="G36" i="91"/>
  <c r="M35" i="91"/>
  <c r="M46" i="91" s="1"/>
  <c r="K35" i="91"/>
  <c r="K46" i="91" s="1"/>
  <c r="L32" i="91"/>
  <c r="L33" i="91" s="1"/>
  <c r="M31" i="91"/>
  <c r="L29" i="91"/>
  <c r="J29" i="91"/>
  <c r="I29" i="91"/>
  <c r="H29" i="91"/>
  <c r="G29" i="91"/>
  <c r="M28" i="91"/>
  <c r="K28" i="91"/>
  <c r="K27" i="91"/>
  <c r="M27" i="91" s="1"/>
  <c r="D27" i="91"/>
  <c r="K26" i="91"/>
  <c r="M26" i="91" s="1"/>
  <c r="D26" i="91"/>
  <c r="K25" i="91"/>
  <c r="M25" i="91" s="1"/>
  <c r="D25" i="91"/>
  <c r="K24" i="91"/>
  <c r="M24" i="91" s="1"/>
  <c r="D24" i="91"/>
  <c r="K23" i="91"/>
  <c r="K29" i="91" s="1"/>
  <c r="M29" i="91" s="1"/>
  <c r="L22" i="91"/>
  <c r="L30" i="91" s="1"/>
  <c r="L21" i="91"/>
  <c r="J21" i="91"/>
  <c r="J53" i="91" s="1"/>
  <c r="I21" i="91"/>
  <c r="I53" i="91" s="1"/>
  <c r="H21" i="91"/>
  <c r="G53" i="91"/>
  <c r="L20" i="91"/>
  <c r="J22" i="91"/>
  <c r="I22" i="91"/>
  <c r="H22" i="91"/>
  <c r="L19" i="91"/>
  <c r="K17" i="91"/>
  <c r="M17" i="91" s="1"/>
  <c r="K16" i="91"/>
  <c r="M16" i="91" s="1"/>
  <c r="K15" i="91"/>
  <c r="M15" i="91" s="1"/>
  <c r="K14" i="91"/>
  <c r="M14" i="91" s="1"/>
  <c r="K13" i="91"/>
  <c r="M13" i="91" s="1"/>
  <c r="J12" i="91"/>
  <c r="J18" i="91" s="1"/>
  <c r="I12" i="91"/>
  <c r="I18" i="91" s="1"/>
  <c r="H12" i="91"/>
  <c r="H18" i="91" s="1"/>
  <c r="G12" i="91"/>
  <c r="G18" i="91" s="1"/>
  <c r="M11" i="91"/>
  <c r="K11" i="91"/>
  <c r="J9" i="91"/>
  <c r="I9" i="91"/>
  <c r="H9" i="91"/>
  <c r="G9" i="91"/>
  <c r="J8" i="91"/>
  <c r="I8" i="91"/>
  <c r="H8" i="91"/>
  <c r="G8" i="91"/>
  <c r="K5" i="91"/>
  <c r="K4" i="91"/>
  <c r="M4" i="91" s="1"/>
  <c r="K3" i="91"/>
  <c r="M54" i="90"/>
  <c r="L54" i="90"/>
  <c r="G53" i="90"/>
  <c r="M50" i="90"/>
  <c r="L50" i="90"/>
  <c r="J50" i="90"/>
  <c r="I50" i="90"/>
  <c r="H50" i="90"/>
  <c r="G50" i="90"/>
  <c r="K49" i="90"/>
  <c r="K48" i="90"/>
  <c r="L46" i="90"/>
  <c r="J46" i="90"/>
  <c r="I46" i="90"/>
  <c r="H46" i="90"/>
  <c r="L42" i="90"/>
  <c r="J42" i="90"/>
  <c r="L39" i="90"/>
  <c r="J39" i="90"/>
  <c r="I38" i="90"/>
  <c r="H38" i="90"/>
  <c r="G37" i="90"/>
  <c r="G38" i="90" s="1"/>
  <c r="G36" i="90"/>
  <c r="M35" i="90"/>
  <c r="M46" i="90" s="1"/>
  <c r="K35" i="90"/>
  <c r="K46" i="90" s="1"/>
  <c r="L32" i="90"/>
  <c r="L33" i="90" s="1"/>
  <c r="M31" i="90"/>
  <c r="L29" i="90"/>
  <c r="J29" i="90"/>
  <c r="I29" i="90"/>
  <c r="H29" i="90"/>
  <c r="G29" i="90"/>
  <c r="K28" i="90"/>
  <c r="M28" i="90" s="1"/>
  <c r="K27" i="90"/>
  <c r="M27" i="90" s="1"/>
  <c r="D27" i="90"/>
  <c r="K26" i="90"/>
  <c r="M26" i="90" s="1"/>
  <c r="D26" i="90"/>
  <c r="K25" i="90"/>
  <c r="M25" i="90" s="1"/>
  <c r="D25" i="90"/>
  <c r="K24" i="90"/>
  <c r="M24" i="90" s="1"/>
  <c r="D24" i="90"/>
  <c r="K23" i="90"/>
  <c r="K29" i="90" s="1"/>
  <c r="M29" i="90" s="1"/>
  <c r="L21" i="90"/>
  <c r="J21" i="90"/>
  <c r="J53" i="90" s="1"/>
  <c r="I21" i="90"/>
  <c r="H21" i="90"/>
  <c r="H53" i="90" s="1"/>
  <c r="G21" i="90"/>
  <c r="L20" i="90"/>
  <c r="L22" i="90" s="1"/>
  <c r="L30" i="90" s="1"/>
  <c r="J20" i="90"/>
  <c r="J52" i="90" s="1"/>
  <c r="I20" i="90"/>
  <c r="H20" i="90"/>
  <c r="H22" i="90" s="1"/>
  <c r="G20" i="90"/>
  <c r="L19" i="90"/>
  <c r="G19" i="90"/>
  <c r="H18" i="90"/>
  <c r="H19" i="90" s="1"/>
  <c r="G18" i="90"/>
  <c r="K17" i="90"/>
  <c r="M17" i="90" s="1"/>
  <c r="K16" i="90"/>
  <c r="M16" i="90" s="1"/>
  <c r="K15" i="90"/>
  <c r="M15" i="90" s="1"/>
  <c r="K14" i="90"/>
  <c r="M14" i="90" s="1"/>
  <c r="K13" i="90"/>
  <c r="M13" i="90" s="1"/>
  <c r="J18" i="90"/>
  <c r="I18" i="90"/>
  <c r="K11" i="90"/>
  <c r="J9" i="90"/>
  <c r="I9" i="90"/>
  <c r="H9" i="90"/>
  <c r="G9" i="90"/>
  <c r="J8" i="90"/>
  <c r="I8" i="90"/>
  <c r="H8" i="90"/>
  <c r="G8" i="90"/>
  <c r="K5" i="90"/>
  <c r="K4" i="90"/>
  <c r="M4" i="90" s="1"/>
  <c r="K3" i="90"/>
  <c r="M54" i="89"/>
  <c r="L54" i="89"/>
  <c r="M50" i="89"/>
  <c r="L50" i="89"/>
  <c r="J50" i="89"/>
  <c r="I50" i="89"/>
  <c r="H50" i="89"/>
  <c r="G50" i="89"/>
  <c r="K49" i="89"/>
  <c r="K48" i="89"/>
  <c r="L46" i="89"/>
  <c r="J46" i="89"/>
  <c r="I46" i="89"/>
  <c r="H46" i="89"/>
  <c r="L42" i="89"/>
  <c r="J42" i="89"/>
  <c r="L39" i="89"/>
  <c r="J39" i="89"/>
  <c r="I38" i="89"/>
  <c r="H38" i="89"/>
  <c r="G36" i="89"/>
  <c r="G37" i="89" s="1"/>
  <c r="G38" i="89" s="1"/>
  <c r="M35" i="89"/>
  <c r="M46" i="89" s="1"/>
  <c r="K35" i="89"/>
  <c r="K46" i="89" s="1"/>
  <c r="L32" i="89"/>
  <c r="L33" i="89" s="1"/>
  <c r="M31" i="89"/>
  <c r="L29" i="89"/>
  <c r="J29" i="89"/>
  <c r="I29" i="89"/>
  <c r="H29" i="89"/>
  <c r="G29" i="89"/>
  <c r="K28" i="89"/>
  <c r="M28" i="89" s="1"/>
  <c r="K27" i="89"/>
  <c r="M27" i="89" s="1"/>
  <c r="D27" i="89"/>
  <c r="K26" i="89"/>
  <c r="M26" i="89" s="1"/>
  <c r="D26" i="89"/>
  <c r="K25" i="89"/>
  <c r="M25" i="89" s="1"/>
  <c r="D25" i="89"/>
  <c r="K24" i="89"/>
  <c r="M24" i="89" s="1"/>
  <c r="D24" i="89"/>
  <c r="K23" i="89"/>
  <c r="K29" i="89" s="1"/>
  <c r="M29" i="89" s="1"/>
  <c r="L22" i="89"/>
  <c r="L30" i="89" s="1"/>
  <c r="L21" i="89"/>
  <c r="J21" i="89"/>
  <c r="J53" i="89" s="1"/>
  <c r="I21" i="89"/>
  <c r="I53" i="89" s="1"/>
  <c r="H21" i="89"/>
  <c r="H53" i="89" s="1"/>
  <c r="G21" i="89"/>
  <c r="G53" i="89" s="1"/>
  <c r="L20" i="89"/>
  <c r="J20" i="89"/>
  <c r="J22" i="89" s="1"/>
  <c r="I20" i="89"/>
  <c r="I22" i="89" s="1"/>
  <c r="H20" i="89"/>
  <c r="G20" i="89"/>
  <c r="G22" i="89" s="1"/>
  <c r="L19" i="89"/>
  <c r="K17" i="89"/>
  <c r="M17" i="89" s="1"/>
  <c r="K16" i="89"/>
  <c r="M16" i="89" s="1"/>
  <c r="K15" i="89"/>
  <c r="M15" i="89" s="1"/>
  <c r="K14" i="89"/>
  <c r="M14" i="89" s="1"/>
  <c r="K13" i="89"/>
  <c r="M13" i="89" s="1"/>
  <c r="J12" i="89"/>
  <c r="J18" i="89" s="1"/>
  <c r="I12" i="89"/>
  <c r="I18" i="89" s="1"/>
  <c r="H12" i="89"/>
  <c r="H18" i="89" s="1"/>
  <c r="G12" i="89"/>
  <c r="G18" i="89" s="1"/>
  <c r="M11" i="89"/>
  <c r="K11" i="89"/>
  <c r="J9" i="89"/>
  <c r="I9" i="89"/>
  <c r="H9" i="89"/>
  <c r="G9" i="89"/>
  <c r="J8" i="89"/>
  <c r="I8" i="89"/>
  <c r="H8" i="89"/>
  <c r="G8" i="89"/>
  <c r="K5" i="89"/>
  <c r="K4" i="89"/>
  <c r="M4" i="89" s="1"/>
  <c r="K3" i="89"/>
  <c r="M54" i="88"/>
  <c r="L54" i="88"/>
  <c r="M50" i="88"/>
  <c r="L50" i="88"/>
  <c r="J50" i="88"/>
  <c r="I50" i="88"/>
  <c r="H50" i="88"/>
  <c r="G50" i="88"/>
  <c r="K49" i="88"/>
  <c r="K48" i="88"/>
  <c r="L46" i="88"/>
  <c r="J46" i="88"/>
  <c r="I46" i="88"/>
  <c r="H46" i="88"/>
  <c r="L42" i="88"/>
  <c r="J42" i="88"/>
  <c r="L39" i="88"/>
  <c r="J39" i="88"/>
  <c r="I38" i="88"/>
  <c r="H38" i="88"/>
  <c r="G36" i="88"/>
  <c r="G37" i="88" s="1"/>
  <c r="G38" i="88" s="1"/>
  <c r="M35" i="88"/>
  <c r="M46" i="88" s="1"/>
  <c r="K35" i="88"/>
  <c r="K46" i="88" s="1"/>
  <c r="L32" i="88"/>
  <c r="L33" i="88" s="1"/>
  <c r="M31" i="88"/>
  <c r="L29" i="88"/>
  <c r="J29" i="88"/>
  <c r="I29" i="88"/>
  <c r="H29" i="88"/>
  <c r="G29" i="88"/>
  <c r="K28" i="88"/>
  <c r="M28" i="88" s="1"/>
  <c r="K27" i="88"/>
  <c r="M27" i="88" s="1"/>
  <c r="D27" i="88"/>
  <c r="M26" i="88"/>
  <c r="K26" i="88"/>
  <c r="D26" i="88"/>
  <c r="K25" i="88"/>
  <c r="M25" i="88" s="1"/>
  <c r="D25" i="88"/>
  <c r="K24" i="88"/>
  <c r="M24" i="88" s="1"/>
  <c r="D24" i="88"/>
  <c r="K23" i="88"/>
  <c r="L21" i="88"/>
  <c r="L22" i="88" s="1"/>
  <c r="L30" i="88" s="1"/>
  <c r="J21" i="88"/>
  <c r="J53" i="88" s="1"/>
  <c r="I21" i="88"/>
  <c r="I53" i="88" s="1"/>
  <c r="H21" i="88"/>
  <c r="G21" i="88"/>
  <c r="G53" i="88" s="1"/>
  <c r="L20" i="88"/>
  <c r="J20" i="88"/>
  <c r="I20" i="88"/>
  <c r="H20" i="88"/>
  <c r="G20" i="88"/>
  <c r="L19" i="88"/>
  <c r="K17" i="88"/>
  <c r="M17" i="88" s="1"/>
  <c r="K16" i="88"/>
  <c r="M16" i="88" s="1"/>
  <c r="K15" i="88"/>
  <c r="M15" i="88" s="1"/>
  <c r="K14" i="88"/>
  <c r="M14" i="88" s="1"/>
  <c r="K13" i="88"/>
  <c r="M13" i="88" s="1"/>
  <c r="J12" i="88"/>
  <c r="J18" i="88" s="1"/>
  <c r="I12" i="88"/>
  <c r="I18" i="88" s="1"/>
  <c r="H12" i="88"/>
  <c r="G12" i="88"/>
  <c r="G18" i="88" s="1"/>
  <c r="G19" i="88" s="1"/>
  <c r="K11" i="88"/>
  <c r="M11" i="88" s="1"/>
  <c r="J9" i="88"/>
  <c r="I9" i="88"/>
  <c r="H9" i="88"/>
  <c r="G9" i="88"/>
  <c r="J8" i="88"/>
  <c r="I8" i="88"/>
  <c r="H8" i="88"/>
  <c r="G8" i="88"/>
  <c r="K5" i="88"/>
  <c r="K4" i="88"/>
  <c r="M4" i="88" s="1"/>
  <c r="K35" i="82"/>
  <c r="M35" i="82"/>
  <c r="M46" i="82" s="1"/>
  <c r="G36" i="82"/>
  <c r="G37" i="82"/>
  <c r="G38" i="82" s="1"/>
  <c r="H38" i="82"/>
  <c r="I38" i="82"/>
  <c r="J39" i="82"/>
  <c r="L39" i="82"/>
  <c r="J42" i="82"/>
  <c r="L42" i="82"/>
  <c r="H46" i="82"/>
  <c r="I46" i="82"/>
  <c r="J46" i="82"/>
  <c r="K46" i="82"/>
  <c r="L46" i="82"/>
  <c r="L32" i="82"/>
  <c r="H12" i="82"/>
  <c r="H18" i="82" s="1"/>
  <c r="I12" i="82"/>
  <c r="I18" i="82" s="1"/>
  <c r="J12" i="82"/>
  <c r="J18" i="82" s="1"/>
  <c r="G12" i="82"/>
  <c r="G18" i="82" s="1"/>
  <c r="K17" i="82"/>
  <c r="M17" i="82" s="1"/>
  <c r="G45" i="99" l="1"/>
  <c r="G41" i="99"/>
  <c r="M22" i="99"/>
  <c r="M18" i="98"/>
  <c r="M30" i="98" s="1"/>
  <c r="O21" i="98"/>
  <c r="O22" i="98" s="1"/>
  <c r="M22" i="97"/>
  <c r="O21" i="97"/>
  <c r="N22" i="96"/>
  <c r="N30" i="96" s="1"/>
  <c r="I39" i="95"/>
  <c r="M30" i="107"/>
  <c r="K32" i="107"/>
  <c r="M30" i="106"/>
  <c r="K32" i="106"/>
  <c r="M30" i="105"/>
  <c r="K32" i="105"/>
  <c r="M30" i="104"/>
  <c r="K32" i="104"/>
  <c r="M30" i="103"/>
  <c r="K32" i="103"/>
  <c r="H45" i="95"/>
  <c r="H44" i="95"/>
  <c r="N22" i="95"/>
  <c r="N18" i="95"/>
  <c r="N19" i="95" s="1"/>
  <c r="H30" i="95"/>
  <c r="H32" i="95" s="1"/>
  <c r="P20" i="95"/>
  <c r="P22" i="95" s="1"/>
  <c r="K30" i="102"/>
  <c r="K19" i="102"/>
  <c r="J22" i="94"/>
  <c r="K20" i="94"/>
  <c r="I22" i="94"/>
  <c r="I30" i="94" s="1"/>
  <c r="I32" i="94" s="1"/>
  <c r="K9" i="94"/>
  <c r="H22" i="94"/>
  <c r="K53" i="93"/>
  <c r="K50" i="93"/>
  <c r="I54" i="93"/>
  <c r="K9" i="93"/>
  <c r="K50" i="91"/>
  <c r="H54" i="92"/>
  <c r="K50" i="92"/>
  <c r="K12" i="92"/>
  <c r="H22" i="92"/>
  <c r="K9" i="92"/>
  <c r="G45" i="100"/>
  <c r="G41" i="100"/>
  <c r="G44" i="100"/>
  <c r="I39" i="100"/>
  <c r="I33" i="100"/>
  <c r="I42" i="100" s="1"/>
  <c r="O21" i="100"/>
  <c r="O22" i="100" s="1"/>
  <c r="G30" i="100"/>
  <c r="G32" i="100" s="1"/>
  <c r="M52" i="100"/>
  <c r="M54" i="100" s="1"/>
  <c r="G54" i="100"/>
  <c r="H39" i="100"/>
  <c r="H33" i="100"/>
  <c r="H42" i="100" s="1"/>
  <c r="M18" i="100"/>
  <c r="O12" i="100"/>
  <c r="O18" i="100" s="1"/>
  <c r="O19" i="100" s="1"/>
  <c r="M52" i="99"/>
  <c r="M54" i="99" s="1"/>
  <c r="G54" i="99"/>
  <c r="I39" i="99"/>
  <c r="I33" i="99"/>
  <c r="I42" i="99" s="1"/>
  <c r="G39" i="99"/>
  <c r="G33" i="99"/>
  <c r="G42" i="99" s="1"/>
  <c r="G46" i="99"/>
  <c r="H39" i="99"/>
  <c r="H33" i="99"/>
  <c r="H42" i="99" s="1"/>
  <c r="M18" i="99"/>
  <c r="G39" i="98"/>
  <c r="G33" i="98"/>
  <c r="G42" i="98" s="1"/>
  <c r="G46" i="98"/>
  <c r="M52" i="98"/>
  <c r="M54" i="98" s="1"/>
  <c r="G54" i="98"/>
  <c r="I39" i="98"/>
  <c r="I33" i="98"/>
  <c r="I42" i="98" s="1"/>
  <c r="H39" i="98"/>
  <c r="H33" i="98"/>
  <c r="H42" i="98" s="1"/>
  <c r="G45" i="97"/>
  <c r="G41" i="97"/>
  <c r="G44" i="97"/>
  <c r="H39" i="97"/>
  <c r="H33" i="97"/>
  <c r="H42" i="97" s="1"/>
  <c r="M52" i="97"/>
  <c r="M54" i="97" s="1"/>
  <c r="G54" i="97"/>
  <c r="O22" i="97"/>
  <c r="G30" i="97"/>
  <c r="G32" i="97" s="1"/>
  <c r="M18" i="97"/>
  <c r="O12" i="97"/>
  <c r="O18" i="97" s="1"/>
  <c r="O19" i="97" s="1"/>
  <c r="I39" i="97"/>
  <c r="I33" i="97"/>
  <c r="I42" i="97" s="1"/>
  <c r="I39" i="96"/>
  <c r="I33" i="96"/>
  <c r="I42" i="96" s="1"/>
  <c r="N19" i="96"/>
  <c r="H45" i="96"/>
  <c r="H44" i="96"/>
  <c r="H41" i="96"/>
  <c r="P21" i="96"/>
  <c r="P22" i="96" s="1"/>
  <c r="H19" i="96"/>
  <c r="H30" i="96"/>
  <c r="H32" i="96" s="1"/>
  <c r="J39" i="96"/>
  <c r="J33" i="96"/>
  <c r="J42" i="96" s="1"/>
  <c r="N52" i="96"/>
  <c r="N54" i="96" s="1"/>
  <c r="J33" i="95"/>
  <c r="J42" i="95" s="1"/>
  <c r="J39" i="95"/>
  <c r="N54" i="95"/>
  <c r="J30" i="91"/>
  <c r="J32" i="91" s="1"/>
  <c r="J33" i="91" s="1"/>
  <c r="K9" i="91"/>
  <c r="K20" i="91"/>
  <c r="M20" i="91" s="1"/>
  <c r="K50" i="90"/>
  <c r="H30" i="90"/>
  <c r="H32" i="90" s="1"/>
  <c r="H39" i="90" s="1"/>
  <c r="I22" i="90"/>
  <c r="K20" i="90"/>
  <c r="K9" i="90"/>
  <c r="K21" i="90"/>
  <c r="K22" i="90" s="1"/>
  <c r="K50" i="89"/>
  <c r="K9" i="89"/>
  <c r="H22" i="89"/>
  <c r="K53" i="89"/>
  <c r="K50" i="88"/>
  <c r="K38" i="94"/>
  <c r="M38" i="94" s="1"/>
  <c r="M20" i="94"/>
  <c r="H30" i="94"/>
  <c r="H32" i="94" s="1"/>
  <c r="H19" i="94"/>
  <c r="I19" i="94"/>
  <c r="J30" i="94"/>
  <c r="J32" i="94" s="1"/>
  <c r="J33" i="94" s="1"/>
  <c r="J19" i="94"/>
  <c r="G19" i="94"/>
  <c r="K53" i="94"/>
  <c r="M23" i="94"/>
  <c r="K12" i="94"/>
  <c r="M12" i="94" s="1"/>
  <c r="M18" i="94" s="1"/>
  <c r="K21" i="94"/>
  <c r="K22" i="94" s="1"/>
  <c r="G52" i="94"/>
  <c r="H52" i="94"/>
  <c r="H54" i="94" s="1"/>
  <c r="G22" i="94"/>
  <c r="I52" i="94"/>
  <c r="I54" i="94" s="1"/>
  <c r="J52" i="94"/>
  <c r="J54" i="94" s="1"/>
  <c r="M3" i="94"/>
  <c r="K52" i="93"/>
  <c r="G54" i="93"/>
  <c r="K38" i="93"/>
  <c r="M38" i="93" s="1"/>
  <c r="H54" i="93"/>
  <c r="J30" i="93"/>
  <c r="J32" i="93" s="1"/>
  <c r="J33" i="93" s="1"/>
  <c r="J19" i="93"/>
  <c r="G19" i="93"/>
  <c r="H30" i="93"/>
  <c r="H32" i="93" s="1"/>
  <c r="H19" i="93"/>
  <c r="I30" i="93"/>
  <c r="I32" i="93" s="1"/>
  <c r="I19" i="93"/>
  <c r="M11" i="93"/>
  <c r="M20" i="93"/>
  <c r="M23" i="93"/>
  <c r="K12" i="93"/>
  <c r="M12" i="93" s="1"/>
  <c r="K21" i="93"/>
  <c r="M21" i="93" s="1"/>
  <c r="G22" i="93"/>
  <c r="J52" i="93"/>
  <c r="J54" i="93" s="1"/>
  <c r="M3" i="93"/>
  <c r="K38" i="92"/>
  <c r="M38" i="92" s="1"/>
  <c r="G54" i="92"/>
  <c r="H30" i="92"/>
  <c r="H32" i="92" s="1"/>
  <c r="H19" i="92"/>
  <c r="I19" i="92"/>
  <c r="I30" i="92"/>
  <c r="I32" i="92" s="1"/>
  <c r="K18" i="92"/>
  <c r="M12" i="92"/>
  <c r="M18" i="92" s="1"/>
  <c r="K53" i="92"/>
  <c r="M3" i="92"/>
  <c r="K20" i="92"/>
  <c r="M20" i="92" s="1"/>
  <c r="J19" i="92"/>
  <c r="M23" i="92"/>
  <c r="G18" i="92"/>
  <c r="K21" i="92"/>
  <c r="M21" i="92" s="1"/>
  <c r="G22" i="92"/>
  <c r="I52" i="92"/>
  <c r="I54" i="92" s="1"/>
  <c r="J52" i="92"/>
  <c r="J54" i="92" s="1"/>
  <c r="H30" i="91"/>
  <c r="H32" i="91" s="1"/>
  <c r="H19" i="91"/>
  <c r="I19" i="91"/>
  <c r="I30" i="91"/>
  <c r="I32" i="91" s="1"/>
  <c r="K18" i="91"/>
  <c r="M18" i="91"/>
  <c r="G19" i="91"/>
  <c r="K38" i="91"/>
  <c r="M38" i="91" s="1"/>
  <c r="K53" i="91"/>
  <c r="J19" i="91"/>
  <c r="M23" i="91"/>
  <c r="K12" i="91"/>
  <c r="M12" i="91" s="1"/>
  <c r="K21" i="91"/>
  <c r="G52" i="91"/>
  <c r="H52" i="91"/>
  <c r="H54" i="91" s="1"/>
  <c r="G22" i="91"/>
  <c r="G30" i="91" s="1"/>
  <c r="G32" i="91" s="1"/>
  <c r="I52" i="91"/>
  <c r="I54" i="91" s="1"/>
  <c r="J52" i="91"/>
  <c r="J54" i="91" s="1"/>
  <c r="M3" i="91"/>
  <c r="I30" i="90"/>
  <c r="I32" i="90" s="1"/>
  <c r="I19" i="90"/>
  <c r="M20" i="90"/>
  <c r="K38" i="90"/>
  <c r="M38" i="90" s="1"/>
  <c r="J19" i="90"/>
  <c r="J54" i="90"/>
  <c r="M23" i="90"/>
  <c r="J22" i="90"/>
  <c r="J30" i="90" s="1"/>
  <c r="J32" i="90" s="1"/>
  <c r="J33" i="90" s="1"/>
  <c r="M11" i="90"/>
  <c r="I53" i="90"/>
  <c r="K53" i="90" s="1"/>
  <c r="G52" i="90"/>
  <c r="K12" i="90"/>
  <c r="M12" i="90" s="1"/>
  <c r="M21" i="90"/>
  <c r="H52" i="90"/>
  <c r="H54" i="90" s="1"/>
  <c r="G22" i="90"/>
  <c r="I52" i="90"/>
  <c r="M3" i="90"/>
  <c r="K38" i="89"/>
  <c r="M38" i="89" s="1"/>
  <c r="G41" i="89"/>
  <c r="G45" i="89"/>
  <c r="G44" i="89"/>
  <c r="G19" i="89"/>
  <c r="G30" i="89"/>
  <c r="G32" i="89" s="1"/>
  <c r="H30" i="89"/>
  <c r="H32" i="89" s="1"/>
  <c r="H19" i="89"/>
  <c r="I30" i="89"/>
  <c r="I32" i="89" s="1"/>
  <c r="I19" i="89"/>
  <c r="J30" i="89"/>
  <c r="J32" i="89" s="1"/>
  <c r="J33" i="89" s="1"/>
  <c r="J19" i="89"/>
  <c r="M23" i="89"/>
  <c r="K12" i="89"/>
  <c r="I52" i="89"/>
  <c r="I54" i="89" s="1"/>
  <c r="M3" i="89"/>
  <c r="K20" i="89"/>
  <c r="K21" i="89"/>
  <c r="M21" i="89" s="1"/>
  <c r="G52" i="89"/>
  <c r="H52" i="89"/>
  <c r="H54" i="89" s="1"/>
  <c r="J52" i="89"/>
  <c r="J54" i="89" s="1"/>
  <c r="K9" i="88"/>
  <c r="K29" i="88"/>
  <c r="M29" i="88" s="1"/>
  <c r="K21" i="88"/>
  <c r="M21" i="88" s="1"/>
  <c r="K12" i="88"/>
  <c r="K18" i="88" s="1"/>
  <c r="H22" i="88"/>
  <c r="I22" i="88"/>
  <c r="I30" i="88" s="1"/>
  <c r="I32" i="88" s="1"/>
  <c r="J22" i="88"/>
  <c r="J30" i="88" s="1"/>
  <c r="J32" i="88" s="1"/>
  <c r="J33" i="88" s="1"/>
  <c r="K38" i="88"/>
  <c r="M38" i="88" s="1"/>
  <c r="I19" i="88"/>
  <c r="J19" i="88"/>
  <c r="M23" i="88"/>
  <c r="H18" i="88"/>
  <c r="G52" i="88"/>
  <c r="H52" i="88"/>
  <c r="G22" i="88"/>
  <c r="I52" i="88"/>
  <c r="I54" i="88" s="1"/>
  <c r="J52" i="88"/>
  <c r="J54" i="88" s="1"/>
  <c r="M3" i="88"/>
  <c r="K20" i="88"/>
  <c r="H53" i="88"/>
  <c r="K53" i="88" s="1"/>
  <c r="K38" i="82"/>
  <c r="M38" i="82" s="1"/>
  <c r="G19" i="82"/>
  <c r="M54" i="82"/>
  <c r="L54" i="82"/>
  <c r="M50" i="82"/>
  <c r="L50" i="82"/>
  <c r="J50" i="82"/>
  <c r="I50" i="82"/>
  <c r="H50" i="82"/>
  <c r="G50" i="82"/>
  <c r="K49" i="82"/>
  <c r="K48" i="82"/>
  <c r="M31" i="82"/>
  <c r="L29" i="82"/>
  <c r="J29" i="82"/>
  <c r="I29" i="82"/>
  <c r="H29" i="82"/>
  <c r="G29" i="82"/>
  <c r="K28" i="82"/>
  <c r="M28" i="82" s="1"/>
  <c r="K27" i="82"/>
  <c r="M27" i="82" s="1"/>
  <c r="D27" i="82"/>
  <c r="K26" i="82"/>
  <c r="M26" i="82" s="1"/>
  <c r="D26" i="82"/>
  <c r="K25" i="82"/>
  <c r="M25" i="82" s="1"/>
  <c r="D25" i="82"/>
  <c r="K24" i="82"/>
  <c r="M24" i="82" s="1"/>
  <c r="D24" i="82"/>
  <c r="K23" i="82"/>
  <c r="M23" i="82" s="1"/>
  <c r="L21" i="82"/>
  <c r="J21" i="82"/>
  <c r="J53" i="82" s="1"/>
  <c r="I21" i="82"/>
  <c r="H21" i="82"/>
  <c r="H53" i="82" s="1"/>
  <c r="G53" i="82"/>
  <c r="L20" i="82"/>
  <c r="J20" i="82"/>
  <c r="J52" i="82" s="1"/>
  <c r="I20" i="82"/>
  <c r="I52" i="82" s="1"/>
  <c r="H20" i="82"/>
  <c r="H52" i="82" s="1"/>
  <c r="G20" i="82"/>
  <c r="G52" i="82" s="1"/>
  <c r="I19" i="82"/>
  <c r="K16" i="82"/>
  <c r="K15" i="82"/>
  <c r="M15" i="82" s="1"/>
  <c r="K14" i="82"/>
  <c r="M14" i="82" s="1"/>
  <c r="K13" i="82"/>
  <c r="M13" i="82" s="1"/>
  <c r="K12" i="82"/>
  <c r="M12" i="82" s="1"/>
  <c r="K11" i="82"/>
  <c r="J9" i="82"/>
  <c r="I9" i="82"/>
  <c r="H9" i="82"/>
  <c r="G9" i="82"/>
  <c r="J8" i="82"/>
  <c r="I8" i="82"/>
  <c r="K5" i="82"/>
  <c r="K4" i="82"/>
  <c r="M4" i="82" s="1"/>
  <c r="K3" i="82"/>
  <c r="N62" i="81"/>
  <c r="M62" i="81"/>
  <c r="K61" i="81"/>
  <c r="K60" i="81"/>
  <c r="N57" i="81"/>
  <c r="M57" i="81"/>
  <c r="K57" i="81"/>
  <c r="J57" i="81"/>
  <c r="I57" i="81"/>
  <c r="H57" i="81"/>
  <c r="G57" i="81"/>
  <c r="L56" i="81"/>
  <c r="L55" i="81"/>
  <c r="M53" i="81"/>
  <c r="K53" i="81"/>
  <c r="J53" i="81"/>
  <c r="I53" i="81"/>
  <c r="G53" i="81"/>
  <c r="M49" i="81"/>
  <c r="K49" i="81"/>
  <c r="M46" i="81"/>
  <c r="K46" i="81"/>
  <c r="H43" i="81"/>
  <c r="H44" i="81" s="1"/>
  <c r="N42" i="81"/>
  <c r="N53" i="81" s="1"/>
  <c r="L42" i="81"/>
  <c r="L53" i="81" s="1"/>
  <c r="N36" i="81"/>
  <c r="M34" i="81"/>
  <c r="K34" i="81"/>
  <c r="J34" i="81"/>
  <c r="I34" i="81"/>
  <c r="H34" i="81"/>
  <c r="G34" i="81"/>
  <c r="L33" i="81"/>
  <c r="N33" i="81" s="1"/>
  <c r="L32" i="81"/>
  <c r="N32" i="81" s="1"/>
  <c r="D32" i="81"/>
  <c r="L31" i="81"/>
  <c r="N31" i="81" s="1"/>
  <c r="D31" i="81"/>
  <c r="L30" i="81"/>
  <c r="N30" i="81" s="1"/>
  <c r="D30" i="81"/>
  <c r="L29" i="81"/>
  <c r="N29" i="81" s="1"/>
  <c r="D29" i="81"/>
  <c r="L28" i="81"/>
  <c r="N28" i="81" s="1"/>
  <c r="M26" i="81"/>
  <c r="K26" i="81"/>
  <c r="J26" i="81"/>
  <c r="J61" i="81" s="1"/>
  <c r="I26" i="81"/>
  <c r="I61" i="81" s="1"/>
  <c r="H26" i="81"/>
  <c r="H61" i="81" s="1"/>
  <c r="G26" i="81"/>
  <c r="G61" i="81" s="1"/>
  <c r="M25" i="81"/>
  <c r="K25" i="81"/>
  <c r="J25" i="81"/>
  <c r="J60" i="81" s="1"/>
  <c r="I25" i="81"/>
  <c r="I60" i="81" s="1"/>
  <c r="H25" i="81"/>
  <c r="H60" i="81" s="1"/>
  <c r="G25" i="81"/>
  <c r="G60" i="81" s="1"/>
  <c r="L22" i="81"/>
  <c r="N22" i="81" s="1"/>
  <c r="L21" i="81"/>
  <c r="N21" i="81" s="1"/>
  <c r="M20" i="81"/>
  <c r="M23" i="81" s="1"/>
  <c r="K20" i="81"/>
  <c r="K23" i="81" s="1"/>
  <c r="J20" i="81"/>
  <c r="J23" i="81" s="1"/>
  <c r="J24" i="81" s="1"/>
  <c r="I20" i="81"/>
  <c r="I23" i="81" s="1"/>
  <c r="H20" i="81"/>
  <c r="H23" i="81" s="1"/>
  <c r="G20" i="81"/>
  <c r="G23" i="81" s="1"/>
  <c r="G24" i="81" s="1"/>
  <c r="L19" i="81"/>
  <c r="N19" i="81" s="1"/>
  <c r="L18" i="81"/>
  <c r="L17" i="81"/>
  <c r="N17" i="81" s="1"/>
  <c r="L16" i="81"/>
  <c r="N16" i="81" s="1"/>
  <c r="L15" i="81"/>
  <c r="N15" i="81" s="1"/>
  <c r="L14" i="81"/>
  <c r="N14" i="81" s="1"/>
  <c r="L13" i="81"/>
  <c r="N13" i="81" s="1"/>
  <c r="L12" i="81"/>
  <c r="N12" i="81" s="1"/>
  <c r="L11" i="81"/>
  <c r="N11" i="81" s="1"/>
  <c r="K9" i="81"/>
  <c r="J9" i="81"/>
  <c r="I9" i="81"/>
  <c r="H9" i="81"/>
  <c r="G9" i="81"/>
  <c r="K7" i="81"/>
  <c r="K8" i="81" s="1"/>
  <c r="J7" i="81"/>
  <c r="J8" i="81" s="1"/>
  <c r="I7" i="81"/>
  <c r="I45" i="81" s="1"/>
  <c r="H7" i="81"/>
  <c r="H8" i="81" s="1"/>
  <c r="G7" i="81"/>
  <c r="G45" i="81" s="1"/>
  <c r="N6" i="81"/>
  <c r="L5" i="81"/>
  <c r="L4" i="81"/>
  <c r="N4" i="81" s="1"/>
  <c r="L3" i="81"/>
  <c r="N3" i="81" s="1"/>
  <c r="N62" i="80"/>
  <c r="M62" i="80"/>
  <c r="K61" i="80"/>
  <c r="K60" i="80"/>
  <c r="N57" i="80"/>
  <c r="M57" i="80"/>
  <c r="K57" i="80"/>
  <c r="J57" i="80"/>
  <c r="I57" i="80"/>
  <c r="H57" i="80"/>
  <c r="G57" i="80"/>
  <c r="L56" i="80"/>
  <c r="L55" i="80"/>
  <c r="M53" i="80"/>
  <c r="K53" i="80"/>
  <c r="J53" i="80"/>
  <c r="I53" i="80"/>
  <c r="G53" i="80"/>
  <c r="M49" i="80"/>
  <c r="K49" i="80"/>
  <c r="M46" i="80"/>
  <c r="K46" i="80"/>
  <c r="H43" i="80"/>
  <c r="H44" i="80" s="1"/>
  <c r="N42" i="80"/>
  <c r="N53" i="80" s="1"/>
  <c r="L42" i="80"/>
  <c r="L53" i="80" s="1"/>
  <c r="N36" i="80"/>
  <c r="M34" i="80"/>
  <c r="K34" i="80"/>
  <c r="J34" i="80"/>
  <c r="I34" i="80"/>
  <c r="H34" i="80"/>
  <c r="G34" i="80"/>
  <c r="L33" i="80"/>
  <c r="N33" i="80" s="1"/>
  <c r="L32" i="80"/>
  <c r="N32" i="80" s="1"/>
  <c r="D32" i="80"/>
  <c r="L31" i="80"/>
  <c r="N31" i="80" s="1"/>
  <c r="D31" i="80"/>
  <c r="L30" i="80"/>
  <c r="N30" i="80" s="1"/>
  <c r="D30" i="80"/>
  <c r="L29" i="80"/>
  <c r="N29" i="80" s="1"/>
  <c r="D29" i="80"/>
  <c r="L28" i="80"/>
  <c r="N28" i="80" s="1"/>
  <c r="M26" i="80"/>
  <c r="K26" i="80"/>
  <c r="J26" i="80"/>
  <c r="J61" i="80" s="1"/>
  <c r="I26" i="80"/>
  <c r="I61" i="80" s="1"/>
  <c r="H26" i="80"/>
  <c r="G26" i="80"/>
  <c r="G61" i="80" s="1"/>
  <c r="M25" i="80"/>
  <c r="K25" i="80"/>
  <c r="J25" i="80"/>
  <c r="J60" i="80" s="1"/>
  <c r="I25" i="80"/>
  <c r="I60" i="80" s="1"/>
  <c r="H25" i="80"/>
  <c r="H60" i="80" s="1"/>
  <c r="G25" i="80"/>
  <c r="G60" i="80" s="1"/>
  <c r="L22" i="80"/>
  <c r="N22" i="80" s="1"/>
  <c r="L21" i="80"/>
  <c r="N21" i="80" s="1"/>
  <c r="M20" i="80"/>
  <c r="M23" i="80" s="1"/>
  <c r="K20" i="80"/>
  <c r="K23" i="80" s="1"/>
  <c r="J20" i="80"/>
  <c r="J23" i="80" s="1"/>
  <c r="J24" i="80" s="1"/>
  <c r="I20" i="80"/>
  <c r="I23" i="80" s="1"/>
  <c r="H20" i="80"/>
  <c r="H23" i="80" s="1"/>
  <c r="G20" i="80"/>
  <c r="G23" i="80" s="1"/>
  <c r="L19" i="80"/>
  <c r="N19" i="80" s="1"/>
  <c r="L18" i="80"/>
  <c r="L17" i="80"/>
  <c r="N17" i="80" s="1"/>
  <c r="L16" i="80"/>
  <c r="N16" i="80" s="1"/>
  <c r="L15" i="80"/>
  <c r="N15" i="80" s="1"/>
  <c r="L14" i="80"/>
  <c r="N14" i="80" s="1"/>
  <c r="L13" i="80"/>
  <c r="N13" i="80" s="1"/>
  <c r="L12" i="80"/>
  <c r="N12" i="80" s="1"/>
  <c r="L11" i="80"/>
  <c r="N11" i="80" s="1"/>
  <c r="K9" i="80"/>
  <c r="J9" i="80"/>
  <c r="I9" i="80"/>
  <c r="H9" i="80"/>
  <c r="G9" i="80"/>
  <c r="K7" i="80"/>
  <c r="K8" i="80" s="1"/>
  <c r="J7" i="80"/>
  <c r="J8" i="80" s="1"/>
  <c r="I7" i="80"/>
  <c r="I45" i="80" s="1"/>
  <c r="G7" i="80"/>
  <c r="G45" i="80" s="1"/>
  <c r="N6" i="80"/>
  <c r="L5" i="80"/>
  <c r="L4" i="80"/>
  <c r="N4" i="80" s="1"/>
  <c r="L3" i="80"/>
  <c r="N3" i="80" s="1"/>
  <c r="M19" i="98" l="1"/>
  <c r="M19" i="94"/>
  <c r="K33" i="107"/>
  <c r="K42" i="107" s="1"/>
  <c r="M32" i="107"/>
  <c r="K39" i="107"/>
  <c r="K33" i="106"/>
  <c r="K42" i="106" s="1"/>
  <c r="M32" i="106"/>
  <c r="K39" i="106"/>
  <c r="K33" i="105"/>
  <c r="K42" i="105" s="1"/>
  <c r="M32" i="105"/>
  <c r="K39" i="105"/>
  <c r="K33" i="104"/>
  <c r="K42" i="104" s="1"/>
  <c r="M32" i="104"/>
  <c r="K39" i="104"/>
  <c r="K33" i="103"/>
  <c r="K42" i="103" s="1"/>
  <c r="M32" i="103"/>
  <c r="K39" i="103"/>
  <c r="N30" i="95"/>
  <c r="N32" i="95" s="1"/>
  <c r="H39" i="95"/>
  <c r="H33" i="95"/>
  <c r="H42" i="95" s="1"/>
  <c r="H46" i="95"/>
  <c r="M30" i="102"/>
  <c r="K32" i="102"/>
  <c r="K54" i="93"/>
  <c r="M18" i="93"/>
  <c r="M19" i="93" s="1"/>
  <c r="M22" i="92"/>
  <c r="G39" i="100"/>
  <c r="G46" i="100"/>
  <c r="G33" i="100"/>
  <c r="G42" i="100" s="1"/>
  <c r="M30" i="100"/>
  <c r="M19" i="100"/>
  <c r="M30" i="99"/>
  <c r="M19" i="99"/>
  <c r="O30" i="98"/>
  <c r="M32" i="98"/>
  <c r="M30" i="97"/>
  <c r="M19" i="97"/>
  <c r="G39" i="97"/>
  <c r="G33" i="97"/>
  <c r="G42" i="97" s="1"/>
  <c r="G46" i="97"/>
  <c r="H39" i="96"/>
  <c r="H46" i="96"/>
  <c r="H33" i="96"/>
  <c r="H42" i="96" s="1"/>
  <c r="P30" i="96"/>
  <c r="N32" i="96"/>
  <c r="K22" i="91"/>
  <c r="K30" i="91" s="1"/>
  <c r="M21" i="91"/>
  <c r="M22" i="91" s="1"/>
  <c r="M19" i="91"/>
  <c r="I54" i="90"/>
  <c r="H33" i="90"/>
  <c r="H42" i="90" s="1"/>
  <c r="K22" i="88"/>
  <c r="G41" i="94"/>
  <c r="G45" i="94"/>
  <c r="G44" i="94"/>
  <c r="I39" i="94"/>
  <c r="I33" i="94"/>
  <c r="I42" i="94" s="1"/>
  <c r="M21" i="94"/>
  <c r="M22" i="94" s="1"/>
  <c r="K52" i="94"/>
  <c r="K54" i="94" s="1"/>
  <c r="G54" i="94"/>
  <c r="H39" i="94"/>
  <c r="H33" i="94"/>
  <c r="H42" i="94" s="1"/>
  <c r="G30" i="94"/>
  <c r="G32" i="94" s="1"/>
  <c r="K18" i="94"/>
  <c r="K22" i="93"/>
  <c r="G41" i="93"/>
  <c r="G45" i="93"/>
  <c r="G44" i="93"/>
  <c r="H39" i="93"/>
  <c r="H33" i="93"/>
  <c r="H42" i="93" s="1"/>
  <c r="G30" i="93"/>
  <c r="G32" i="93" s="1"/>
  <c r="M22" i="93"/>
  <c r="I39" i="93"/>
  <c r="I33" i="93"/>
  <c r="I42" i="93" s="1"/>
  <c r="K18" i="93"/>
  <c r="M19" i="92"/>
  <c r="G41" i="92"/>
  <c r="G45" i="92"/>
  <c r="G44" i="92"/>
  <c r="K30" i="92"/>
  <c r="K19" i="92"/>
  <c r="I39" i="92"/>
  <c r="I33" i="92"/>
  <c r="I42" i="92" s="1"/>
  <c r="G19" i="92"/>
  <c r="G30" i="92"/>
  <c r="G32" i="92" s="1"/>
  <c r="H39" i="92"/>
  <c r="H33" i="92"/>
  <c r="H42" i="92" s="1"/>
  <c r="K52" i="92"/>
  <c r="K54" i="92" s="1"/>
  <c r="K22" i="92"/>
  <c r="G44" i="91"/>
  <c r="G41" i="91"/>
  <c r="G45" i="91"/>
  <c r="G46" i="91" s="1"/>
  <c r="G39" i="91"/>
  <c r="G33" i="91"/>
  <c r="G42" i="91" s="1"/>
  <c r="K52" i="91"/>
  <c r="K54" i="91" s="1"/>
  <c r="G54" i="91"/>
  <c r="K19" i="91"/>
  <c r="I39" i="91"/>
  <c r="I33" i="91"/>
  <c r="I42" i="91" s="1"/>
  <c r="H39" i="91"/>
  <c r="H33" i="91"/>
  <c r="H42" i="91" s="1"/>
  <c r="G41" i="90"/>
  <c r="G45" i="90"/>
  <c r="G44" i="90"/>
  <c r="K52" i="90"/>
  <c r="K54" i="90" s="1"/>
  <c r="G54" i="90"/>
  <c r="M22" i="90"/>
  <c r="M18" i="90"/>
  <c r="M19" i="90" s="1"/>
  <c r="I33" i="90"/>
  <c r="I42" i="90" s="1"/>
  <c r="I39" i="90"/>
  <c r="G30" i="90"/>
  <c r="G32" i="90" s="1"/>
  <c r="K18" i="90"/>
  <c r="G33" i="89"/>
  <c r="G42" i="89" s="1"/>
  <c r="G39" i="89"/>
  <c r="G46" i="89"/>
  <c r="H39" i="89"/>
  <c r="H33" i="89"/>
  <c r="H42" i="89" s="1"/>
  <c r="K18" i="89"/>
  <c r="M12" i="89"/>
  <c r="M18" i="89" s="1"/>
  <c r="M19" i="89" s="1"/>
  <c r="I39" i="89"/>
  <c r="I33" i="89"/>
  <c r="I42" i="89" s="1"/>
  <c r="K52" i="89"/>
  <c r="K54" i="89" s="1"/>
  <c r="G54" i="89"/>
  <c r="K22" i="89"/>
  <c r="M20" i="89"/>
  <c r="M22" i="89" s="1"/>
  <c r="M12" i="88"/>
  <c r="M18" i="88" s="1"/>
  <c r="M19" i="88" s="1"/>
  <c r="H54" i="88"/>
  <c r="K19" i="88"/>
  <c r="K30" i="88"/>
  <c r="I39" i="88"/>
  <c r="I33" i="88"/>
  <c r="I42" i="88" s="1"/>
  <c r="G45" i="88"/>
  <c r="G30" i="88"/>
  <c r="G32" i="88" s="1"/>
  <c r="G44" i="88"/>
  <c r="G41" i="88"/>
  <c r="M20" i="88"/>
  <c r="M22" i="88" s="1"/>
  <c r="G54" i="88"/>
  <c r="K52" i="88"/>
  <c r="K54" i="88" s="1"/>
  <c r="H30" i="88"/>
  <c r="H32" i="88" s="1"/>
  <c r="H19" i="88"/>
  <c r="M11" i="82"/>
  <c r="K18" i="82"/>
  <c r="M3" i="82"/>
  <c r="K9" i="82"/>
  <c r="M16" i="82"/>
  <c r="K62" i="81"/>
  <c r="L57" i="81"/>
  <c r="M27" i="81"/>
  <c r="M35" i="81" s="1"/>
  <c r="M37" i="81" s="1"/>
  <c r="M39" i="81" s="1"/>
  <c r="G54" i="82"/>
  <c r="L22" i="82"/>
  <c r="L30" i="82" s="1"/>
  <c r="L33" i="82" s="1"/>
  <c r="M27" i="80"/>
  <c r="I22" i="82"/>
  <c r="I30" i="82" s="1"/>
  <c r="I32" i="82" s="1"/>
  <c r="I39" i="82" s="1"/>
  <c r="J22" i="82"/>
  <c r="J30" i="82" s="1"/>
  <c r="J32" i="82" s="1"/>
  <c r="J33" i="82" s="1"/>
  <c r="K50" i="82"/>
  <c r="H45" i="80"/>
  <c r="J45" i="81"/>
  <c r="L20" i="80"/>
  <c r="L23" i="80" s="1"/>
  <c r="J54" i="82"/>
  <c r="H27" i="80"/>
  <c r="H35" i="80" s="1"/>
  <c r="H37" i="80" s="1"/>
  <c r="K62" i="80"/>
  <c r="L20" i="81"/>
  <c r="L23" i="81" s="1"/>
  <c r="L7" i="81"/>
  <c r="N7" i="81" s="1"/>
  <c r="G8" i="81"/>
  <c r="K27" i="81"/>
  <c r="J62" i="81"/>
  <c r="J27" i="81"/>
  <c r="J35" i="81"/>
  <c r="J37" i="81" s="1"/>
  <c r="L26" i="81"/>
  <c r="N26" i="81" s="1"/>
  <c r="G27" i="81"/>
  <c r="G35" i="81" s="1"/>
  <c r="G37" i="81" s="1"/>
  <c r="L57" i="80"/>
  <c r="K27" i="80"/>
  <c r="K35" i="80" s="1"/>
  <c r="K37" i="80" s="1"/>
  <c r="K39" i="80" s="1"/>
  <c r="I27" i="80"/>
  <c r="I35" i="80" s="1"/>
  <c r="I37" i="80" s="1"/>
  <c r="L26" i="80"/>
  <c r="N26" i="80" s="1"/>
  <c r="L7" i="80"/>
  <c r="N7" i="80" s="1"/>
  <c r="J45" i="80"/>
  <c r="I8" i="80"/>
  <c r="H19" i="82"/>
  <c r="J19" i="82"/>
  <c r="L19" i="82"/>
  <c r="H54" i="82"/>
  <c r="K21" i="82"/>
  <c r="M21" i="82" s="1"/>
  <c r="K20" i="82"/>
  <c r="K29" i="82"/>
  <c r="M29" i="82" s="1"/>
  <c r="G8" i="82"/>
  <c r="H8" i="82"/>
  <c r="G22" i="82"/>
  <c r="H22" i="82"/>
  <c r="H30" i="82" s="1"/>
  <c r="H32" i="82" s="1"/>
  <c r="H39" i="82" s="1"/>
  <c r="I53" i="82"/>
  <c r="I54" i="82" s="1"/>
  <c r="H24" i="81"/>
  <c r="I24" i="81"/>
  <c r="H45" i="81"/>
  <c r="G62" i="81"/>
  <c r="K35" i="81"/>
  <c r="K37" i="81" s="1"/>
  <c r="K39" i="81" s="1"/>
  <c r="K24" i="81"/>
  <c r="M24" i="81"/>
  <c r="H62" i="81"/>
  <c r="I62" i="81"/>
  <c r="N18" i="81"/>
  <c r="L25" i="81"/>
  <c r="N5" i="81"/>
  <c r="L34" i="81"/>
  <c r="N34" i="81" s="1"/>
  <c r="I8" i="81"/>
  <c r="H27" i="81"/>
  <c r="I27" i="81"/>
  <c r="I35" i="81" s="1"/>
  <c r="I37" i="81" s="1"/>
  <c r="L61" i="81"/>
  <c r="L9" i="81"/>
  <c r="N9" i="81" s="1"/>
  <c r="H24" i="80"/>
  <c r="I24" i="80"/>
  <c r="G62" i="80"/>
  <c r="L60" i="80"/>
  <c r="K24" i="80"/>
  <c r="G24" i="80"/>
  <c r="M24" i="80"/>
  <c r="M35" i="80"/>
  <c r="M37" i="80" s="1"/>
  <c r="M39" i="80" s="1"/>
  <c r="I62" i="80"/>
  <c r="J62" i="80"/>
  <c r="N18" i="80"/>
  <c r="L25" i="80"/>
  <c r="N5" i="80"/>
  <c r="G8" i="80"/>
  <c r="L34" i="80"/>
  <c r="N34" i="80" s="1"/>
  <c r="G27" i="80"/>
  <c r="G35" i="80" s="1"/>
  <c r="G37" i="80" s="1"/>
  <c r="H8" i="80"/>
  <c r="H61" i="80"/>
  <c r="L61" i="80" s="1"/>
  <c r="L9" i="80"/>
  <c r="N9" i="80" s="1"/>
  <c r="J27" i="80"/>
  <c r="J35" i="80" s="1"/>
  <c r="J37" i="80" s="1"/>
  <c r="P30" i="95" l="1"/>
  <c r="M33" i="107"/>
  <c r="M42" i="107" s="1"/>
  <c r="M39" i="107"/>
  <c r="M55" i="107"/>
  <c r="M33" i="106"/>
  <c r="M42" i="106" s="1"/>
  <c r="M39" i="106"/>
  <c r="M55" i="106"/>
  <c r="M33" i="105"/>
  <c r="M42" i="105" s="1"/>
  <c r="M39" i="105"/>
  <c r="M55" i="105"/>
  <c r="M33" i="104"/>
  <c r="M42" i="104" s="1"/>
  <c r="M39" i="104"/>
  <c r="M55" i="104"/>
  <c r="M33" i="103"/>
  <c r="M42" i="103" s="1"/>
  <c r="M39" i="103"/>
  <c r="M55" i="103"/>
  <c r="M32" i="102"/>
  <c r="K33" i="102"/>
  <c r="K42" i="102" s="1"/>
  <c r="K39" i="102"/>
  <c r="O30" i="100"/>
  <c r="M32" i="100"/>
  <c r="O30" i="99"/>
  <c r="M32" i="99"/>
  <c r="M33" i="98"/>
  <c r="M42" i="98" s="1"/>
  <c r="M39" i="98"/>
  <c r="O32" i="98"/>
  <c r="O30" i="97"/>
  <c r="M32" i="97"/>
  <c r="N33" i="96"/>
  <c r="N42" i="96" s="1"/>
  <c r="N39" i="96"/>
  <c r="P32" i="96"/>
  <c r="P32" i="95"/>
  <c r="N39" i="95"/>
  <c r="N33" i="95"/>
  <c r="N42" i="95" s="1"/>
  <c r="G39" i="94"/>
  <c r="G33" i="94"/>
  <c r="G42" i="94" s="1"/>
  <c r="G46" i="94"/>
  <c r="K30" i="94"/>
  <c r="K19" i="94"/>
  <c r="K30" i="93"/>
  <c r="K19" i="93"/>
  <c r="G39" i="93"/>
  <c r="G33" i="93"/>
  <c r="G42" i="93" s="1"/>
  <c r="G46" i="93"/>
  <c r="M30" i="92"/>
  <c r="K32" i="92"/>
  <c r="G39" i="92"/>
  <c r="G33" i="92"/>
  <c r="G42" i="92" s="1"/>
  <c r="G46" i="92"/>
  <c r="M30" i="91"/>
  <c r="K32" i="91"/>
  <c r="G39" i="90"/>
  <c r="G33" i="90"/>
  <c r="G42" i="90" s="1"/>
  <c r="G46" i="90"/>
  <c r="K19" i="90"/>
  <c r="K30" i="90"/>
  <c r="K30" i="89"/>
  <c r="K19" i="89"/>
  <c r="M30" i="88"/>
  <c r="K32" i="88"/>
  <c r="G33" i="88"/>
  <c r="G42" i="88" s="1"/>
  <c r="G46" i="88"/>
  <c r="G39" i="88"/>
  <c r="H39" i="88"/>
  <c r="H33" i="88"/>
  <c r="H42" i="88" s="1"/>
  <c r="G30" i="82"/>
  <c r="G32" i="82" s="1"/>
  <c r="G39" i="82" s="1"/>
  <c r="G44" i="82"/>
  <c r="G45" i="82"/>
  <c r="G41" i="82"/>
  <c r="M18" i="82"/>
  <c r="M19" i="82" s="1"/>
  <c r="N20" i="81"/>
  <c r="N23" i="81" s="1"/>
  <c r="N24" i="81" s="1"/>
  <c r="J46" i="81"/>
  <c r="L60" i="81"/>
  <c r="L27" i="80"/>
  <c r="L35" i="80" s="1"/>
  <c r="L45" i="80"/>
  <c r="N45" i="80" s="1"/>
  <c r="K22" i="82"/>
  <c r="N20" i="80"/>
  <c r="N23" i="80" s="1"/>
  <c r="N24" i="80" s="1"/>
  <c r="H48" i="80"/>
  <c r="L8" i="80"/>
  <c r="N8" i="80" s="1"/>
  <c r="K52" i="82"/>
  <c r="H51" i="80"/>
  <c r="M20" i="82"/>
  <c r="M22" i="82" s="1"/>
  <c r="H52" i="80"/>
  <c r="H53" i="80" s="1"/>
  <c r="L27" i="81"/>
  <c r="L35" i="81" s="1"/>
  <c r="J39" i="81"/>
  <c r="J49" i="81" s="1"/>
  <c r="L8" i="81"/>
  <c r="N8" i="81" s="1"/>
  <c r="H62" i="80"/>
  <c r="N25" i="80"/>
  <c r="N27" i="80" s="1"/>
  <c r="H33" i="82"/>
  <c r="H42" i="82" s="1"/>
  <c r="K53" i="82"/>
  <c r="I33" i="82"/>
  <c r="I42" i="82" s="1"/>
  <c r="I46" i="81"/>
  <c r="I39" i="81"/>
  <c r="I49" i="81" s="1"/>
  <c r="L24" i="81"/>
  <c r="N45" i="81"/>
  <c r="G46" i="81"/>
  <c r="G39" i="81"/>
  <c r="G49" i="81" s="1"/>
  <c r="H52" i="81"/>
  <c r="H51" i="81"/>
  <c r="H48" i="81"/>
  <c r="N25" i="81"/>
  <c r="N27" i="81" s="1"/>
  <c r="H35" i="81"/>
  <c r="H37" i="81" s="1"/>
  <c r="L62" i="81"/>
  <c r="L45" i="81"/>
  <c r="G46" i="80"/>
  <c r="G39" i="80"/>
  <c r="G49" i="80" s="1"/>
  <c r="J46" i="80"/>
  <c r="J39" i="80"/>
  <c r="J49" i="80" s="1"/>
  <c r="I46" i="80"/>
  <c r="I39" i="80"/>
  <c r="I49" i="80" s="1"/>
  <c r="H46" i="80"/>
  <c r="H39" i="80"/>
  <c r="H49" i="80" s="1"/>
  <c r="L24" i="80"/>
  <c r="L62" i="80"/>
  <c r="M33" i="102" l="1"/>
  <c r="M42" i="102" s="1"/>
  <c r="M39" i="102"/>
  <c r="M55" i="102"/>
  <c r="M33" i="100"/>
  <c r="M42" i="100" s="1"/>
  <c r="O32" i="100"/>
  <c r="M39" i="100"/>
  <c r="M39" i="99"/>
  <c r="M33" i="99"/>
  <c r="M42" i="99" s="1"/>
  <c r="O32" i="99"/>
  <c r="O33" i="98"/>
  <c r="O42" i="98" s="1"/>
  <c r="O39" i="98"/>
  <c r="O55" i="98"/>
  <c r="M33" i="97"/>
  <c r="M42" i="97" s="1"/>
  <c r="O32" i="97"/>
  <c r="M39" i="97"/>
  <c r="P33" i="96"/>
  <c r="P42" i="96" s="1"/>
  <c r="P39" i="96"/>
  <c r="P55" i="96"/>
  <c r="P39" i="95"/>
  <c r="P33" i="95"/>
  <c r="P42" i="95" s="1"/>
  <c r="P55" i="95"/>
  <c r="M30" i="94"/>
  <c r="K32" i="94"/>
  <c r="M30" i="93"/>
  <c r="K32" i="93"/>
  <c r="K33" i="92"/>
  <c r="K42" i="92" s="1"/>
  <c r="M32" i="92"/>
  <c r="K39" i="92"/>
  <c r="K33" i="91"/>
  <c r="K42" i="91" s="1"/>
  <c r="M32" i="91"/>
  <c r="K39" i="91"/>
  <c r="M30" i="90"/>
  <c r="K32" i="90"/>
  <c r="K32" i="89"/>
  <c r="M30" i="89"/>
  <c r="K39" i="88"/>
  <c r="K33" i="88"/>
  <c r="K42" i="88" s="1"/>
  <c r="M32" i="88"/>
  <c r="G33" i="82"/>
  <c r="G42" i="82" s="1"/>
  <c r="G46" i="82"/>
  <c r="K54" i="82"/>
  <c r="K19" i="82"/>
  <c r="K30" i="82"/>
  <c r="N35" i="81"/>
  <c r="L37" i="81"/>
  <c r="H53" i="81"/>
  <c r="H46" i="81"/>
  <c r="H39" i="81"/>
  <c r="H49" i="81" s="1"/>
  <c r="N35" i="80"/>
  <c r="L37" i="80"/>
  <c r="O33" i="100" l="1"/>
  <c r="O42" i="100" s="1"/>
  <c r="O39" i="100"/>
  <c r="O55" i="100"/>
  <c r="O33" i="99"/>
  <c r="O42" i="99" s="1"/>
  <c r="O39" i="99"/>
  <c r="O55" i="99"/>
  <c r="O33" i="97"/>
  <c r="O42" i="97" s="1"/>
  <c r="O39" i="97"/>
  <c r="O55" i="97"/>
  <c r="K33" i="94"/>
  <c r="K42" i="94" s="1"/>
  <c r="M32" i="94"/>
  <c r="K39" i="94"/>
  <c r="K33" i="93"/>
  <c r="K42" i="93" s="1"/>
  <c r="M32" i="93"/>
  <c r="K39" i="93"/>
  <c r="M33" i="92"/>
  <c r="M42" i="92" s="1"/>
  <c r="M39" i="92"/>
  <c r="M55" i="92"/>
  <c r="M33" i="91"/>
  <c r="M42" i="91" s="1"/>
  <c r="M39" i="91"/>
  <c r="M55" i="91"/>
  <c r="K33" i="90"/>
  <c r="K42" i="90" s="1"/>
  <c r="M32" i="90"/>
  <c r="K39" i="90"/>
  <c r="K33" i="89"/>
  <c r="K42" i="89" s="1"/>
  <c r="M32" i="89"/>
  <c r="K39" i="89"/>
  <c r="M39" i="88"/>
  <c r="M33" i="88"/>
  <c r="M42" i="88" s="1"/>
  <c r="M55" i="88"/>
  <c r="M30" i="82"/>
  <c r="K32" i="82"/>
  <c r="K39" i="82" s="1"/>
  <c r="L46" i="81"/>
  <c r="L39" i="81"/>
  <c r="N37" i="81"/>
  <c r="L46" i="80"/>
  <c r="L39" i="80"/>
  <c r="N37" i="80"/>
  <c r="M33" i="94" l="1"/>
  <c r="M42" i="94" s="1"/>
  <c r="M39" i="94"/>
  <c r="M55" i="94"/>
  <c r="M33" i="93"/>
  <c r="M42" i="93" s="1"/>
  <c r="M39" i="93"/>
  <c r="M55" i="93"/>
  <c r="M39" i="90"/>
  <c r="M33" i="90"/>
  <c r="M42" i="90" s="1"/>
  <c r="M55" i="90"/>
  <c r="M33" i="89"/>
  <c r="M42" i="89" s="1"/>
  <c r="M39" i="89"/>
  <c r="M55" i="89"/>
  <c r="M32" i="82"/>
  <c r="K33" i="82"/>
  <c r="K42" i="82" s="1"/>
  <c r="N46" i="81"/>
  <c r="N64" i="81"/>
  <c r="N39" i="81"/>
  <c r="N49" i="81" s="1"/>
  <c r="L49" i="81"/>
  <c r="N46" i="80"/>
  <c r="N64" i="80"/>
  <c r="L49" i="80"/>
  <c r="N39" i="80"/>
  <c r="N49" i="80" s="1"/>
  <c r="M33" i="82" l="1"/>
  <c r="M42" i="82" s="1"/>
  <c r="M39" i="82"/>
  <c r="M55" i="82"/>
  <c r="B14" i="21" l="1"/>
  <c r="E14" i="21"/>
  <c r="Q62" i="22" l="1"/>
  <c r="P62" i="22"/>
  <c r="N61" i="22"/>
  <c r="N60" i="22"/>
  <c r="Q57" i="22"/>
  <c r="P57" i="22"/>
  <c r="N57" i="22"/>
  <c r="M57" i="22"/>
  <c r="L57" i="22"/>
  <c r="K57" i="22"/>
  <c r="J57" i="22"/>
  <c r="I57" i="22"/>
  <c r="H57" i="22"/>
  <c r="G57" i="22"/>
  <c r="O56" i="22"/>
  <c r="O55" i="22"/>
  <c r="P53" i="22"/>
  <c r="N53" i="22"/>
  <c r="M53" i="22"/>
  <c r="L53" i="22"/>
  <c r="K53" i="22"/>
  <c r="J53" i="22"/>
  <c r="H53" i="22"/>
  <c r="G53" i="22"/>
  <c r="P49" i="22"/>
  <c r="N49" i="22"/>
  <c r="P46" i="22"/>
  <c r="N46" i="22"/>
  <c r="I43" i="22"/>
  <c r="I44" i="22" s="1"/>
  <c r="Q42" i="22"/>
  <c r="Q53" i="22" s="1"/>
  <c r="O42" i="22"/>
  <c r="O53" i="22" s="1"/>
  <c r="Q36" i="22"/>
  <c r="P34" i="22"/>
  <c r="N34" i="22"/>
  <c r="M34" i="22"/>
  <c r="L34" i="22"/>
  <c r="K34" i="22"/>
  <c r="J34" i="22"/>
  <c r="I34" i="22"/>
  <c r="H34" i="22"/>
  <c r="G34" i="22"/>
  <c r="O33" i="22"/>
  <c r="Q33" i="22" s="1"/>
  <c r="O32" i="22"/>
  <c r="Q32" i="22" s="1"/>
  <c r="D32" i="22"/>
  <c r="O31" i="22"/>
  <c r="Q31" i="22" s="1"/>
  <c r="D31" i="22"/>
  <c r="O30" i="22"/>
  <c r="Q30" i="22" s="1"/>
  <c r="D30" i="22"/>
  <c r="O29" i="22"/>
  <c r="Q29" i="22" s="1"/>
  <c r="D29" i="22"/>
  <c r="O28" i="22"/>
  <c r="Q28" i="22" s="1"/>
  <c r="P26" i="22"/>
  <c r="N26" i="22"/>
  <c r="M26" i="22"/>
  <c r="M61" i="22" s="1"/>
  <c r="L26" i="22"/>
  <c r="K26" i="22"/>
  <c r="K61" i="22" s="1"/>
  <c r="J26" i="22"/>
  <c r="J61" i="22" s="1"/>
  <c r="I26" i="22"/>
  <c r="I61" i="22" s="1"/>
  <c r="H26" i="22"/>
  <c r="G26" i="22"/>
  <c r="P25" i="22"/>
  <c r="N25" i="22"/>
  <c r="M25" i="22"/>
  <c r="M60" i="22" s="1"/>
  <c r="L25" i="22"/>
  <c r="L60" i="22" s="1"/>
  <c r="K25" i="22"/>
  <c r="J25" i="22"/>
  <c r="J60" i="22" s="1"/>
  <c r="I25" i="22"/>
  <c r="I60" i="22" s="1"/>
  <c r="H25" i="22"/>
  <c r="H60" i="22" s="1"/>
  <c r="G25" i="22"/>
  <c r="O22" i="22"/>
  <c r="Q22" i="22" s="1"/>
  <c r="O21" i="22"/>
  <c r="Q21" i="22" s="1"/>
  <c r="P20" i="22"/>
  <c r="P23" i="22" s="1"/>
  <c r="N20" i="22"/>
  <c r="N23" i="22" s="1"/>
  <c r="M20" i="22"/>
  <c r="M23" i="22" s="1"/>
  <c r="M24" i="22" s="1"/>
  <c r="L20" i="22"/>
  <c r="L23" i="22" s="1"/>
  <c r="K20" i="22"/>
  <c r="K23" i="22" s="1"/>
  <c r="J20" i="22"/>
  <c r="J23" i="22" s="1"/>
  <c r="I20" i="22"/>
  <c r="I23" i="22" s="1"/>
  <c r="I24" i="22" s="1"/>
  <c r="H20" i="22"/>
  <c r="H23" i="22" s="1"/>
  <c r="G20" i="22"/>
  <c r="G23" i="22" s="1"/>
  <c r="O19" i="22"/>
  <c r="Q19" i="22" s="1"/>
  <c r="O18" i="22"/>
  <c r="Q18" i="22" s="1"/>
  <c r="O17" i="22"/>
  <c r="Q17" i="22" s="1"/>
  <c r="O16" i="22"/>
  <c r="Q16" i="22" s="1"/>
  <c r="O15" i="22"/>
  <c r="Q15" i="22" s="1"/>
  <c r="O14" i="22"/>
  <c r="Q14" i="22" s="1"/>
  <c r="O13" i="22"/>
  <c r="Q13" i="22" s="1"/>
  <c r="O12" i="22"/>
  <c r="O7" i="22" s="1"/>
  <c r="Q7" i="22" s="1"/>
  <c r="O11" i="22"/>
  <c r="Q11" i="22" s="1"/>
  <c r="N9" i="22"/>
  <c r="M9" i="22"/>
  <c r="L9" i="22"/>
  <c r="K9" i="22"/>
  <c r="J9" i="22"/>
  <c r="I9" i="22"/>
  <c r="H9" i="22"/>
  <c r="G9" i="22"/>
  <c r="N7" i="22"/>
  <c r="N8" i="22" s="1"/>
  <c r="M7" i="22"/>
  <c r="M45" i="22" s="1"/>
  <c r="L7" i="22"/>
  <c r="L45" i="22" s="1"/>
  <c r="K7" i="22"/>
  <c r="K45" i="22" s="1"/>
  <c r="J7" i="22"/>
  <c r="J45" i="22" s="1"/>
  <c r="I7" i="22"/>
  <c r="I8" i="22" s="1"/>
  <c r="H7" i="22"/>
  <c r="H45" i="22" s="1"/>
  <c r="G7" i="22"/>
  <c r="G45" i="22" s="1"/>
  <c r="Q6" i="22"/>
  <c r="O5" i="22"/>
  <c r="O4" i="22"/>
  <c r="Q4" i="22" s="1"/>
  <c r="O3" i="22"/>
  <c r="N62" i="22" l="1"/>
  <c r="G27" i="22"/>
  <c r="K27" i="22"/>
  <c r="K35" i="22" s="1"/>
  <c r="K37" i="22" s="1"/>
  <c r="N27" i="22"/>
  <c r="N35" i="22" s="1"/>
  <c r="N37" i="22" s="1"/>
  <c r="N39" i="22" s="1"/>
  <c r="O57" i="22"/>
  <c r="O9" i="22"/>
  <c r="Q9" i="22" s="1"/>
  <c r="Q12" i="22"/>
  <c r="M8" i="22"/>
  <c r="J62" i="22"/>
  <c r="O20" i="22"/>
  <c r="O23" i="22" s="1"/>
  <c r="M27" i="22"/>
  <c r="M35" i="22" s="1"/>
  <c r="M37" i="22" s="1"/>
  <c r="O26" i="22"/>
  <c r="Q26" i="22" s="1"/>
  <c r="P27" i="22"/>
  <c r="P35" i="22" s="1"/>
  <c r="P37" i="22" s="1"/>
  <c r="P39" i="22" s="1"/>
  <c r="I45" i="22"/>
  <c r="O8" i="22"/>
  <c r="Q8" i="22" s="1"/>
  <c r="J8" i="22"/>
  <c r="I62" i="22"/>
  <c r="M62" i="22"/>
  <c r="H27" i="22"/>
  <c r="H35" i="22" s="1"/>
  <c r="H37" i="22" s="1"/>
  <c r="L27" i="22"/>
  <c r="L35" i="22" s="1"/>
  <c r="L37" i="22" s="1"/>
  <c r="I27" i="22"/>
  <c r="I52" i="22" s="1"/>
  <c r="N24" i="22"/>
  <c r="K24" i="22"/>
  <c r="H24" i="22"/>
  <c r="L24" i="22"/>
  <c r="J24" i="22"/>
  <c r="G24" i="22"/>
  <c r="G35" i="22"/>
  <c r="G37" i="22" s="1"/>
  <c r="P24" i="22"/>
  <c r="O25" i="22"/>
  <c r="K60" i="22"/>
  <c r="K62" i="22" s="1"/>
  <c r="Q3" i="22"/>
  <c r="Q5" i="22"/>
  <c r="G8" i="22"/>
  <c r="K8" i="22"/>
  <c r="J27" i="22"/>
  <c r="J35" i="22" s="1"/>
  <c r="J37" i="22" s="1"/>
  <c r="O34" i="22"/>
  <c r="Q34" i="22" s="1"/>
  <c r="G61" i="22"/>
  <c r="G60" i="22"/>
  <c r="H8" i="22"/>
  <c r="L8" i="22"/>
  <c r="H61" i="22"/>
  <c r="H62" i="22" s="1"/>
  <c r="L61" i="22"/>
  <c r="L62" i="22" s="1"/>
  <c r="Q62" i="20"/>
  <c r="P62" i="20"/>
  <c r="N61" i="20"/>
  <c r="N60" i="20"/>
  <c r="Q57" i="20"/>
  <c r="P57" i="20"/>
  <c r="N57" i="20"/>
  <c r="M57" i="20"/>
  <c r="L57" i="20"/>
  <c r="K57" i="20"/>
  <c r="J57" i="20"/>
  <c r="I57" i="20"/>
  <c r="H57" i="20"/>
  <c r="G57" i="20"/>
  <c r="O56" i="20"/>
  <c r="O55" i="20"/>
  <c r="P53" i="20"/>
  <c r="N53" i="20"/>
  <c r="M53" i="20"/>
  <c r="L53" i="20"/>
  <c r="K53" i="20"/>
  <c r="J53" i="20"/>
  <c r="H53" i="20"/>
  <c r="G53" i="20"/>
  <c r="P49" i="20"/>
  <c r="N49" i="20"/>
  <c r="P46" i="20"/>
  <c r="N46" i="20"/>
  <c r="I43" i="20"/>
  <c r="I44" i="20" s="1"/>
  <c r="Q42" i="20"/>
  <c r="Q53" i="20" s="1"/>
  <c r="O42" i="20"/>
  <c r="O53" i="20" s="1"/>
  <c r="Q36" i="20"/>
  <c r="P34" i="20"/>
  <c r="N34" i="20"/>
  <c r="M34" i="20"/>
  <c r="L34" i="20"/>
  <c r="K34" i="20"/>
  <c r="J34" i="20"/>
  <c r="I34" i="20"/>
  <c r="H34" i="20"/>
  <c r="G34" i="20"/>
  <c r="O33" i="20"/>
  <c r="Q33" i="20" s="1"/>
  <c r="O32" i="20"/>
  <c r="Q32" i="20" s="1"/>
  <c r="D32" i="20"/>
  <c r="O31" i="20"/>
  <c r="Q31" i="20" s="1"/>
  <c r="D31" i="20"/>
  <c r="O30" i="20"/>
  <c r="Q30" i="20" s="1"/>
  <c r="D30" i="20"/>
  <c r="O29" i="20"/>
  <c r="Q29" i="20" s="1"/>
  <c r="D29" i="20"/>
  <c r="O28" i="20"/>
  <c r="Q28" i="20" s="1"/>
  <c r="P26" i="20"/>
  <c r="N26" i="20"/>
  <c r="M26" i="20"/>
  <c r="M61" i="20" s="1"/>
  <c r="L26" i="20"/>
  <c r="L61" i="20" s="1"/>
  <c r="K26" i="20"/>
  <c r="K61" i="20" s="1"/>
  <c r="J26" i="20"/>
  <c r="J61" i="20" s="1"/>
  <c r="I26" i="20"/>
  <c r="H26" i="20"/>
  <c r="H61" i="20" s="1"/>
  <c r="G26" i="20"/>
  <c r="P25" i="20"/>
  <c r="N25" i="20"/>
  <c r="M25" i="20"/>
  <c r="L25" i="20"/>
  <c r="L60" i="20" s="1"/>
  <c r="K25" i="20"/>
  <c r="K60" i="20" s="1"/>
  <c r="J25" i="20"/>
  <c r="J60" i="20" s="1"/>
  <c r="I25" i="20"/>
  <c r="H25" i="20"/>
  <c r="G25" i="20"/>
  <c r="G60" i="20" s="1"/>
  <c r="O22" i="20"/>
  <c r="Q22" i="20" s="1"/>
  <c r="O21" i="20"/>
  <c r="Q21" i="20" s="1"/>
  <c r="P20" i="20"/>
  <c r="P23" i="20" s="1"/>
  <c r="P24" i="20" s="1"/>
  <c r="N20" i="20"/>
  <c r="N23" i="20" s="1"/>
  <c r="N24" i="20" s="1"/>
  <c r="M20" i="20"/>
  <c r="M23" i="20" s="1"/>
  <c r="L20" i="20"/>
  <c r="L23" i="20" s="1"/>
  <c r="L24" i="20" s="1"/>
  <c r="K20" i="20"/>
  <c r="K23" i="20" s="1"/>
  <c r="J20" i="20"/>
  <c r="J23" i="20" s="1"/>
  <c r="J24" i="20" s="1"/>
  <c r="I20" i="20"/>
  <c r="I23" i="20" s="1"/>
  <c r="H20" i="20"/>
  <c r="H23" i="20" s="1"/>
  <c r="H24" i="20" s="1"/>
  <c r="G20" i="20"/>
  <c r="G23" i="20" s="1"/>
  <c r="O19" i="20"/>
  <c r="Q19" i="20" s="1"/>
  <c r="O18" i="20"/>
  <c r="Q18" i="20" s="1"/>
  <c r="O17" i="20"/>
  <c r="Q17" i="20" s="1"/>
  <c r="O16" i="20"/>
  <c r="Q16" i="20" s="1"/>
  <c r="O15" i="20"/>
  <c r="Q15" i="20" s="1"/>
  <c r="O14" i="20"/>
  <c r="Q14" i="20" s="1"/>
  <c r="O13" i="20"/>
  <c r="Q13" i="20" s="1"/>
  <c r="O12" i="20"/>
  <c r="Q12" i="20" s="1"/>
  <c r="O11" i="20"/>
  <c r="Q11" i="20" s="1"/>
  <c r="N9" i="20"/>
  <c r="M9" i="20"/>
  <c r="L9" i="20"/>
  <c r="K9" i="20"/>
  <c r="J9" i="20"/>
  <c r="I9" i="20"/>
  <c r="H9" i="20"/>
  <c r="G9" i="20"/>
  <c r="N7" i="20"/>
  <c r="N8" i="20" s="1"/>
  <c r="M7" i="20"/>
  <c r="M45" i="20" s="1"/>
  <c r="L7" i="20"/>
  <c r="L45" i="20" s="1"/>
  <c r="K7" i="20"/>
  <c r="K45" i="20" s="1"/>
  <c r="J7" i="20"/>
  <c r="J8" i="20" s="1"/>
  <c r="I7" i="20"/>
  <c r="H7" i="20"/>
  <c r="H45" i="20" s="1"/>
  <c r="G7" i="20"/>
  <c r="G45" i="20" s="1"/>
  <c r="Q6" i="20"/>
  <c r="O5" i="20"/>
  <c r="Q5" i="20" s="1"/>
  <c r="O4" i="20"/>
  <c r="Q4" i="20" s="1"/>
  <c r="O3" i="20"/>
  <c r="Q3" i="20" s="1"/>
  <c r="Q62" i="19"/>
  <c r="P62" i="19"/>
  <c r="N61" i="19"/>
  <c r="N60" i="19"/>
  <c r="Q57" i="19"/>
  <c r="P57" i="19"/>
  <c r="N57" i="19"/>
  <c r="M57" i="19"/>
  <c r="L57" i="19"/>
  <c r="K57" i="19"/>
  <c r="J57" i="19"/>
  <c r="I57" i="19"/>
  <c r="H57" i="19"/>
  <c r="G57" i="19"/>
  <c r="O56" i="19"/>
  <c r="O55" i="19"/>
  <c r="P53" i="19"/>
  <c r="N53" i="19"/>
  <c r="M53" i="19"/>
  <c r="L53" i="19"/>
  <c r="K53" i="19"/>
  <c r="J53" i="19"/>
  <c r="H53" i="19"/>
  <c r="G53" i="19"/>
  <c r="P49" i="19"/>
  <c r="N49" i="19"/>
  <c r="P46" i="19"/>
  <c r="N46" i="19"/>
  <c r="I43" i="19"/>
  <c r="I44" i="19" s="1"/>
  <c r="Q42" i="19"/>
  <c r="Q53" i="19" s="1"/>
  <c r="O42" i="19"/>
  <c r="O53" i="19" s="1"/>
  <c r="Q36" i="19"/>
  <c r="P34" i="19"/>
  <c r="N34" i="19"/>
  <c r="M34" i="19"/>
  <c r="L34" i="19"/>
  <c r="K34" i="19"/>
  <c r="J34" i="19"/>
  <c r="I34" i="19"/>
  <c r="H34" i="19"/>
  <c r="G34" i="19"/>
  <c r="O33" i="19"/>
  <c r="Q33" i="19" s="1"/>
  <c r="O32" i="19"/>
  <c r="Q32" i="19" s="1"/>
  <c r="D32" i="19"/>
  <c r="O31" i="19"/>
  <c r="Q31" i="19" s="1"/>
  <c r="D31" i="19"/>
  <c r="O30" i="19"/>
  <c r="Q30" i="19" s="1"/>
  <c r="D30" i="19"/>
  <c r="O29" i="19"/>
  <c r="Q29" i="19" s="1"/>
  <c r="D29" i="19"/>
  <c r="O28" i="19"/>
  <c r="P26" i="19"/>
  <c r="N26" i="19"/>
  <c r="M26" i="19"/>
  <c r="M61" i="19" s="1"/>
  <c r="L26" i="19"/>
  <c r="L61" i="19" s="1"/>
  <c r="K26" i="19"/>
  <c r="K61" i="19" s="1"/>
  <c r="J26" i="19"/>
  <c r="J61" i="19" s="1"/>
  <c r="I26" i="19"/>
  <c r="I61" i="19" s="1"/>
  <c r="H26" i="19"/>
  <c r="H61" i="19" s="1"/>
  <c r="G26" i="19"/>
  <c r="G61" i="19" s="1"/>
  <c r="P25" i="19"/>
  <c r="N25" i="19"/>
  <c r="M25" i="19"/>
  <c r="L25" i="19"/>
  <c r="K25" i="19"/>
  <c r="K60" i="19" s="1"/>
  <c r="J25" i="19"/>
  <c r="J60" i="19" s="1"/>
  <c r="I25" i="19"/>
  <c r="H25" i="19"/>
  <c r="H60" i="19" s="1"/>
  <c r="G25" i="19"/>
  <c r="G60" i="19" s="1"/>
  <c r="O22" i="19"/>
  <c r="Q22" i="19" s="1"/>
  <c r="O21" i="19"/>
  <c r="Q21" i="19" s="1"/>
  <c r="P20" i="19"/>
  <c r="P23" i="19" s="1"/>
  <c r="N20" i="19"/>
  <c r="N23" i="19" s="1"/>
  <c r="N24" i="19" s="1"/>
  <c r="M20" i="19"/>
  <c r="M23" i="19" s="1"/>
  <c r="L20" i="19"/>
  <c r="L23" i="19" s="1"/>
  <c r="K20" i="19"/>
  <c r="K23" i="19" s="1"/>
  <c r="J20" i="19"/>
  <c r="J23" i="19" s="1"/>
  <c r="J24" i="19" s="1"/>
  <c r="I20" i="19"/>
  <c r="I23" i="19" s="1"/>
  <c r="H20" i="19"/>
  <c r="H23" i="19" s="1"/>
  <c r="G20" i="19"/>
  <c r="G23" i="19" s="1"/>
  <c r="O19" i="19"/>
  <c r="Q19" i="19" s="1"/>
  <c r="O18" i="19"/>
  <c r="Q18" i="19" s="1"/>
  <c r="O17" i="19"/>
  <c r="Q17" i="19" s="1"/>
  <c r="O16" i="19"/>
  <c r="O15" i="19"/>
  <c r="Q15" i="19" s="1"/>
  <c r="O14" i="19"/>
  <c r="Q14" i="19" s="1"/>
  <c r="O13" i="19"/>
  <c r="Q13" i="19" s="1"/>
  <c r="O12" i="19"/>
  <c r="Q12" i="19" s="1"/>
  <c r="O11" i="19"/>
  <c r="Q11" i="19" s="1"/>
  <c r="N9" i="19"/>
  <c r="M9" i="19"/>
  <c r="L9" i="19"/>
  <c r="K9" i="19"/>
  <c r="J9" i="19"/>
  <c r="I9" i="19"/>
  <c r="H9" i="19"/>
  <c r="G9" i="19"/>
  <c r="N7" i="19"/>
  <c r="N8" i="19" s="1"/>
  <c r="M7" i="19"/>
  <c r="M45" i="19" s="1"/>
  <c r="L7" i="19"/>
  <c r="L45" i="19" s="1"/>
  <c r="K7" i="19"/>
  <c r="K45" i="19" s="1"/>
  <c r="J7" i="19"/>
  <c r="J8" i="19" s="1"/>
  <c r="I7" i="19"/>
  <c r="H7" i="19"/>
  <c r="H45" i="19" s="1"/>
  <c r="G7" i="19"/>
  <c r="G45" i="19" s="1"/>
  <c r="Q6" i="19"/>
  <c r="O5" i="19"/>
  <c r="Q5" i="19" s="1"/>
  <c r="O4" i="19"/>
  <c r="Q4" i="19" s="1"/>
  <c r="O3" i="19"/>
  <c r="Q3" i="19" s="1"/>
  <c r="Q62" i="18"/>
  <c r="P62" i="18"/>
  <c r="N61" i="18"/>
  <c r="N60" i="18"/>
  <c r="Q57" i="18"/>
  <c r="P57" i="18"/>
  <c r="N57" i="18"/>
  <c r="M57" i="18"/>
  <c r="L57" i="18"/>
  <c r="K57" i="18"/>
  <c r="J57" i="18"/>
  <c r="I57" i="18"/>
  <c r="H57" i="18"/>
  <c r="G57" i="18"/>
  <c r="O56" i="18"/>
  <c r="O55" i="18"/>
  <c r="P53" i="18"/>
  <c r="N53" i="18"/>
  <c r="M53" i="18"/>
  <c r="L53" i="18"/>
  <c r="K53" i="18"/>
  <c r="J53" i="18"/>
  <c r="H53" i="18"/>
  <c r="G53" i="18"/>
  <c r="P49" i="18"/>
  <c r="N49" i="18"/>
  <c r="P46" i="18"/>
  <c r="N46" i="18"/>
  <c r="I43" i="18"/>
  <c r="I44" i="18" s="1"/>
  <c r="Q42" i="18"/>
  <c r="Q53" i="18" s="1"/>
  <c r="O42" i="18"/>
  <c r="O53" i="18" s="1"/>
  <c r="Q36" i="18"/>
  <c r="P34" i="18"/>
  <c r="N34" i="18"/>
  <c r="M34" i="18"/>
  <c r="L34" i="18"/>
  <c r="K34" i="18"/>
  <c r="J34" i="18"/>
  <c r="I34" i="18"/>
  <c r="H34" i="18"/>
  <c r="G34" i="18"/>
  <c r="O33" i="18"/>
  <c r="Q33" i="18" s="1"/>
  <c r="O32" i="18"/>
  <c r="Q32" i="18" s="1"/>
  <c r="D32" i="18"/>
  <c r="O31" i="18"/>
  <c r="Q31" i="18" s="1"/>
  <c r="D31" i="18"/>
  <c r="O30" i="18"/>
  <c r="Q30" i="18" s="1"/>
  <c r="D30" i="18"/>
  <c r="O29" i="18"/>
  <c r="Q29" i="18" s="1"/>
  <c r="D29" i="18"/>
  <c r="O28" i="18"/>
  <c r="Q28" i="18" s="1"/>
  <c r="P26" i="18"/>
  <c r="N26" i="18"/>
  <c r="M26" i="18"/>
  <c r="M61" i="18" s="1"/>
  <c r="L26" i="18"/>
  <c r="L61" i="18" s="1"/>
  <c r="K26" i="18"/>
  <c r="K61" i="18" s="1"/>
  <c r="J26" i="18"/>
  <c r="J61" i="18" s="1"/>
  <c r="I26" i="18"/>
  <c r="H26" i="18"/>
  <c r="H61" i="18" s="1"/>
  <c r="G26" i="18"/>
  <c r="P25" i="18"/>
  <c r="N25" i="18"/>
  <c r="M25" i="18"/>
  <c r="L25" i="18"/>
  <c r="K25" i="18"/>
  <c r="K60" i="18" s="1"/>
  <c r="J25" i="18"/>
  <c r="J60" i="18" s="1"/>
  <c r="I25" i="18"/>
  <c r="H25" i="18"/>
  <c r="G25" i="18"/>
  <c r="G60" i="18" s="1"/>
  <c r="O22" i="18"/>
  <c r="Q22" i="18" s="1"/>
  <c r="O21" i="18"/>
  <c r="Q21" i="18" s="1"/>
  <c r="P20" i="18"/>
  <c r="P23" i="18" s="1"/>
  <c r="P24" i="18" s="1"/>
  <c r="N20" i="18"/>
  <c r="N23" i="18" s="1"/>
  <c r="N24" i="18" s="1"/>
  <c r="M20" i="18"/>
  <c r="M23" i="18" s="1"/>
  <c r="L20" i="18"/>
  <c r="L23" i="18" s="1"/>
  <c r="L24" i="18" s="1"/>
  <c r="K20" i="18"/>
  <c r="K23" i="18" s="1"/>
  <c r="J20" i="18"/>
  <c r="J23" i="18" s="1"/>
  <c r="J24" i="18" s="1"/>
  <c r="I20" i="18"/>
  <c r="I23" i="18" s="1"/>
  <c r="H20" i="18"/>
  <c r="H23" i="18" s="1"/>
  <c r="H24" i="18" s="1"/>
  <c r="G20" i="18"/>
  <c r="G23" i="18" s="1"/>
  <c r="O19" i="18"/>
  <c r="Q19" i="18" s="1"/>
  <c r="O18" i="18"/>
  <c r="Q18" i="18" s="1"/>
  <c r="O17" i="18"/>
  <c r="Q17" i="18" s="1"/>
  <c r="O16" i="18"/>
  <c r="Q16" i="18" s="1"/>
  <c r="O15" i="18"/>
  <c r="Q15" i="18" s="1"/>
  <c r="O14" i="18"/>
  <c r="Q14" i="18" s="1"/>
  <c r="O13" i="18"/>
  <c r="Q13" i="18" s="1"/>
  <c r="O12" i="18"/>
  <c r="Q12" i="18" s="1"/>
  <c r="O11" i="18"/>
  <c r="Q11" i="18" s="1"/>
  <c r="N9" i="18"/>
  <c r="M9" i="18"/>
  <c r="L9" i="18"/>
  <c r="K9" i="18"/>
  <c r="J9" i="18"/>
  <c r="I9" i="18"/>
  <c r="H9" i="18"/>
  <c r="G9" i="18"/>
  <c r="N7" i="18"/>
  <c r="N8" i="18" s="1"/>
  <c r="M7" i="18"/>
  <c r="M45" i="18" s="1"/>
  <c r="L7" i="18"/>
  <c r="L45" i="18" s="1"/>
  <c r="K7" i="18"/>
  <c r="K45" i="18" s="1"/>
  <c r="J7" i="18"/>
  <c r="J8" i="18" s="1"/>
  <c r="I7" i="18"/>
  <c r="H7" i="18"/>
  <c r="H45" i="18" s="1"/>
  <c r="G7" i="18"/>
  <c r="G45" i="18" s="1"/>
  <c r="Q6" i="18"/>
  <c r="O5" i="18"/>
  <c r="O4" i="18"/>
  <c r="Q4" i="18" s="1"/>
  <c r="O3" i="18"/>
  <c r="I27" i="18" l="1"/>
  <c r="I35" i="18" s="1"/>
  <c r="I37" i="18" s="1"/>
  <c r="M27" i="18"/>
  <c r="M35" i="18" s="1"/>
  <c r="M37" i="18" s="1"/>
  <c r="Q20" i="22"/>
  <c r="Q23" i="22" s="1"/>
  <c r="Q24" i="22" s="1"/>
  <c r="M27" i="19"/>
  <c r="O57" i="20"/>
  <c r="N62" i="20"/>
  <c r="N62" i="18"/>
  <c r="N27" i="20"/>
  <c r="N35" i="20" s="1"/>
  <c r="N37" i="20" s="1"/>
  <c r="N39" i="20" s="1"/>
  <c r="I35" i="22"/>
  <c r="I37" i="22" s="1"/>
  <c r="I53" i="22" s="1"/>
  <c r="I51" i="22"/>
  <c r="I48" i="22"/>
  <c r="O27" i="22"/>
  <c r="O35" i="22" s="1"/>
  <c r="O45" i="22"/>
  <c r="Q45" i="22" s="1"/>
  <c r="N62" i="19"/>
  <c r="P27" i="20"/>
  <c r="P35" i="20" s="1"/>
  <c r="P37" i="20" s="1"/>
  <c r="P39" i="20" s="1"/>
  <c r="J46" i="22"/>
  <c r="J39" i="22"/>
  <c r="J49" i="22" s="1"/>
  <c r="M46" i="22"/>
  <c r="M39" i="22"/>
  <c r="M49" i="22" s="1"/>
  <c r="G62" i="22"/>
  <c r="O60" i="22"/>
  <c r="G46" i="22"/>
  <c r="G39" i="22"/>
  <c r="G49" i="22" s="1"/>
  <c r="K46" i="22"/>
  <c r="K39" i="22"/>
  <c r="K49" i="22" s="1"/>
  <c r="H46" i="22"/>
  <c r="H39" i="22"/>
  <c r="H49" i="22" s="1"/>
  <c r="Q25" i="22"/>
  <c r="Q27" i="22" s="1"/>
  <c r="O61" i="22"/>
  <c r="O24" i="22"/>
  <c r="L46" i="22"/>
  <c r="L39" i="22"/>
  <c r="L49" i="22" s="1"/>
  <c r="J62" i="20"/>
  <c r="O7" i="20"/>
  <c r="Q7" i="20" s="1"/>
  <c r="I27" i="19"/>
  <c r="I52" i="19" s="1"/>
  <c r="O57" i="19"/>
  <c r="N27" i="19"/>
  <c r="N35" i="19" s="1"/>
  <c r="N37" i="19" s="1"/>
  <c r="N39" i="19" s="1"/>
  <c r="G27" i="19"/>
  <c r="G35" i="19" s="1"/>
  <c r="G37" i="19" s="1"/>
  <c r="G46" i="19" s="1"/>
  <c r="O34" i="19"/>
  <c r="Q34" i="19" s="1"/>
  <c r="L8" i="19"/>
  <c r="P27" i="18"/>
  <c r="P35" i="18" s="1"/>
  <c r="P37" i="18" s="1"/>
  <c r="P39" i="18" s="1"/>
  <c r="K8" i="19"/>
  <c r="P27" i="19"/>
  <c r="P35" i="19" s="1"/>
  <c r="P37" i="19" s="1"/>
  <c r="P39" i="19" s="1"/>
  <c r="O9" i="20"/>
  <c r="Q9" i="20" s="1"/>
  <c r="H27" i="20"/>
  <c r="H35" i="20" s="1"/>
  <c r="H37" i="20" s="1"/>
  <c r="H46" i="20" s="1"/>
  <c r="L62" i="20"/>
  <c r="O57" i="18"/>
  <c r="G24" i="19"/>
  <c r="K24" i="19"/>
  <c r="J45" i="19"/>
  <c r="G8" i="18"/>
  <c r="J27" i="18"/>
  <c r="J35" i="18" s="1"/>
  <c r="J37" i="18" s="1"/>
  <c r="G8" i="19"/>
  <c r="O20" i="19"/>
  <c r="Q20" i="19" s="1"/>
  <c r="K62" i="19"/>
  <c r="K27" i="19"/>
  <c r="K35" i="19" s="1"/>
  <c r="K37" i="19" s="1"/>
  <c r="G8" i="20"/>
  <c r="O26" i="20"/>
  <c r="Q26" i="20" s="1"/>
  <c r="G61" i="20"/>
  <c r="G62" i="20" s="1"/>
  <c r="K62" i="18"/>
  <c r="O7" i="19"/>
  <c r="Q7" i="19" s="1"/>
  <c r="J27" i="19"/>
  <c r="J35" i="19" s="1"/>
  <c r="J37" i="19" s="1"/>
  <c r="K62" i="20"/>
  <c r="O9" i="18"/>
  <c r="Q9" i="18" s="1"/>
  <c r="N27" i="18"/>
  <c r="N35" i="18" s="1"/>
  <c r="N37" i="18" s="1"/>
  <c r="N39" i="18" s="1"/>
  <c r="I45" i="19"/>
  <c r="H8" i="19"/>
  <c r="Q16" i="19"/>
  <c r="L27" i="19"/>
  <c r="L35" i="19" s="1"/>
  <c r="L37" i="19" s="1"/>
  <c r="O26" i="19"/>
  <c r="Q26" i="19" s="1"/>
  <c r="I45" i="20"/>
  <c r="K8" i="20"/>
  <c r="I27" i="20"/>
  <c r="I35" i="20" s="1"/>
  <c r="I37" i="20" s="1"/>
  <c r="M27" i="20"/>
  <c r="M35" i="20" s="1"/>
  <c r="M37" i="20" s="1"/>
  <c r="J27" i="20"/>
  <c r="J35" i="20" s="1"/>
  <c r="J37" i="20" s="1"/>
  <c r="J45" i="20"/>
  <c r="I24" i="20"/>
  <c r="M24" i="20"/>
  <c r="G24" i="20"/>
  <c r="K24" i="20"/>
  <c r="O34" i="20"/>
  <c r="Q34" i="20" s="1"/>
  <c r="H60" i="20"/>
  <c r="H62" i="20" s="1"/>
  <c r="H8" i="20"/>
  <c r="L8" i="20"/>
  <c r="G27" i="20"/>
  <c r="G35" i="20" s="1"/>
  <c r="G37" i="20" s="1"/>
  <c r="K27" i="20"/>
  <c r="K35" i="20" s="1"/>
  <c r="K37" i="20" s="1"/>
  <c r="I60" i="20"/>
  <c r="M60" i="20"/>
  <c r="M62" i="20" s="1"/>
  <c r="I8" i="20"/>
  <c r="M8" i="20"/>
  <c r="O20" i="20"/>
  <c r="L27" i="20"/>
  <c r="L35" i="20" s="1"/>
  <c r="L37" i="20" s="1"/>
  <c r="I61" i="20"/>
  <c r="O25" i="20"/>
  <c r="H62" i="19"/>
  <c r="P24" i="19"/>
  <c r="O61" i="19"/>
  <c r="I24" i="19"/>
  <c r="M24" i="19"/>
  <c r="M35" i="19"/>
  <c r="M37" i="19" s="1"/>
  <c r="G62" i="19"/>
  <c r="H24" i="19"/>
  <c r="L24" i="19"/>
  <c r="J62" i="19"/>
  <c r="Q28" i="19"/>
  <c r="I60" i="19"/>
  <c r="I62" i="19" s="1"/>
  <c r="M60" i="19"/>
  <c r="M62" i="19" s="1"/>
  <c r="L60" i="19"/>
  <c r="L62" i="19" s="1"/>
  <c r="I8" i="19"/>
  <c r="M8" i="19"/>
  <c r="O9" i="19"/>
  <c r="Q9" i="19" s="1"/>
  <c r="H27" i="19"/>
  <c r="H35" i="19" s="1"/>
  <c r="H37" i="19" s="1"/>
  <c r="O25" i="19"/>
  <c r="O7" i="18"/>
  <c r="Q7" i="18" s="1"/>
  <c r="Q5" i="18"/>
  <c r="I45" i="18"/>
  <c r="K8" i="18"/>
  <c r="J62" i="18"/>
  <c r="H27" i="18"/>
  <c r="H35" i="18" s="1"/>
  <c r="H37" i="18" s="1"/>
  <c r="H46" i="18" s="1"/>
  <c r="L27" i="18"/>
  <c r="L35" i="18" s="1"/>
  <c r="L37" i="18" s="1"/>
  <c r="L46" i="18" s="1"/>
  <c r="O26" i="18"/>
  <c r="Q26" i="18" s="1"/>
  <c r="G61" i="18"/>
  <c r="G62" i="18" s="1"/>
  <c r="J45" i="18"/>
  <c r="Q3" i="18"/>
  <c r="I24" i="18"/>
  <c r="M24" i="18"/>
  <c r="G24" i="18"/>
  <c r="K24" i="18"/>
  <c r="O34" i="18"/>
  <c r="Q34" i="18" s="1"/>
  <c r="H60" i="18"/>
  <c r="H62" i="18" s="1"/>
  <c r="L60" i="18"/>
  <c r="L62" i="18" s="1"/>
  <c r="H8" i="18"/>
  <c r="L8" i="18"/>
  <c r="G27" i="18"/>
  <c r="G35" i="18" s="1"/>
  <c r="G37" i="18" s="1"/>
  <c r="K27" i="18"/>
  <c r="K35" i="18" s="1"/>
  <c r="K37" i="18" s="1"/>
  <c r="I60" i="18"/>
  <c r="M60" i="18"/>
  <c r="M62" i="18" s="1"/>
  <c r="I61" i="18"/>
  <c r="I8" i="18"/>
  <c r="M8" i="18"/>
  <c r="O20" i="18"/>
  <c r="O25" i="18"/>
  <c r="N7" i="16"/>
  <c r="M7" i="16"/>
  <c r="L7" i="16"/>
  <c r="K7" i="16"/>
  <c r="J7" i="16"/>
  <c r="I7" i="16"/>
  <c r="G7" i="16"/>
  <c r="H7" i="16"/>
  <c r="I52" i="18" l="1"/>
  <c r="I48" i="18"/>
  <c r="I51" i="18"/>
  <c r="I39" i="22"/>
  <c r="I49" i="22" s="1"/>
  <c r="O61" i="20"/>
  <c r="I35" i="19"/>
  <c r="I37" i="19" s="1"/>
  <c r="I53" i="19" s="1"/>
  <c r="I46" i="22"/>
  <c r="I48" i="19"/>
  <c r="I51" i="19"/>
  <c r="O8" i="20"/>
  <c r="Q8" i="20" s="1"/>
  <c r="O27" i="18"/>
  <c r="Q35" i="22"/>
  <c r="O37" i="22"/>
  <c r="O62" i="22"/>
  <c r="I52" i="20"/>
  <c r="I53" i="20" s="1"/>
  <c r="I48" i="20"/>
  <c r="I51" i="20"/>
  <c r="O45" i="20"/>
  <c r="Q45" i="20" s="1"/>
  <c r="O45" i="19"/>
  <c r="Q45" i="19" s="1"/>
  <c r="O27" i="19"/>
  <c r="O45" i="18"/>
  <c r="Q45" i="18" s="1"/>
  <c r="H39" i="20"/>
  <c r="H49" i="20" s="1"/>
  <c r="K46" i="19"/>
  <c r="K39" i="19"/>
  <c r="K49" i="19" s="1"/>
  <c r="G39" i="19"/>
  <c r="G49" i="19" s="1"/>
  <c r="Q23" i="19"/>
  <c r="Q24" i="19" s="1"/>
  <c r="O61" i="18"/>
  <c r="H39" i="18"/>
  <c r="H49" i="18" s="1"/>
  <c r="L39" i="18"/>
  <c r="L49" i="18" s="1"/>
  <c r="O23" i="19"/>
  <c r="O8" i="19"/>
  <c r="Q8" i="19" s="1"/>
  <c r="O27" i="20"/>
  <c r="K46" i="20"/>
  <c r="K39" i="20"/>
  <c r="K49" i="20" s="1"/>
  <c r="M46" i="20"/>
  <c r="M39" i="20"/>
  <c r="M49" i="20" s="1"/>
  <c r="J46" i="20"/>
  <c r="J39" i="20"/>
  <c r="J49" i="20" s="1"/>
  <c r="Q25" i="20"/>
  <c r="Q27" i="20" s="1"/>
  <c r="G46" i="20"/>
  <c r="G39" i="20"/>
  <c r="G49" i="20" s="1"/>
  <c r="I46" i="20"/>
  <c r="I39" i="20"/>
  <c r="I49" i="20" s="1"/>
  <c r="L46" i="20"/>
  <c r="L39" i="20"/>
  <c r="L49" i="20" s="1"/>
  <c r="Q20" i="20"/>
  <c r="Q23" i="20" s="1"/>
  <c r="Q24" i="20" s="1"/>
  <c r="O23" i="20"/>
  <c r="I62" i="20"/>
  <c r="O60" i="20"/>
  <c r="O62" i="20" s="1"/>
  <c r="H46" i="19"/>
  <c r="H39" i="19"/>
  <c r="H49" i="19" s="1"/>
  <c r="J46" i="19"/>
  <c r="J39" i="19"/>
  <c r="J49" i="19" s="1"/>
  <c r="L46" i="19"/>
  <c r="L39" i="19"/>
  <c r="L49" i="19" s="1"/>
  <c r="I46" i="19"/>
  <c r="O60" i="19"/>
  <c r="O62" i="19" s="1"/>
  <c r="Q25" i="19"/>
  <c r="Q27" i="19" s="1"/>
  <c r="M46" i="19"/>
  <c r="M39" i="19"/>
  <c r="M49" i="19" s="1"/>
  <c r="O8" i="18"/>
  <c r="Q8" i="18" s="1"/>
  <c r="Q25" i="18"/>
  <c r="Q27" i="18" s="1"/>
  <c r="K46" i="18"/>
  <c r="K39" i="18"/>
  <c r="K49" i="18" s="1"/>
  <c r="Q20" i="18"/>
  <c r="Q23" i="18" s="1"/>
  <c r="Q24" i="18" s="1"/>
  <c r="O23" i="18"/>
  <c r="M46" i="18"/>
  <c r="M39" i="18"/>
  <c r="M49" i="18" s="1"/>
  <c r="J46" i="18"/>
  <c r="J39" i="18"/>
  <c r="J49" i="18" s="1"/>
  <c r="G46" i="18"/>
  <c r="G39" i="18"/>
  <c r="G49" i="18" s="1"/>
  <c r="I39" i="18"/>
  <c r="I49" i="18" s="1"/>
  <c r="I53" i="18"/>
  <c r="I46" i="18"/>
  <c r="I62" i="18"/>
  <c r="O60" i="18"/>
  <c r="Q62" i="17"/>
  <c r="P62" i="17"/>
  <c r="N61" i="17"/>
  <c r="N60" i="17"/>
  <c r="Q57" i="17"/>
  <c r="P57" i="17"/>
  <c r="N57" i="17"/>
  <c r="M57" i="17"/>
  <c r="L57" i="17"/>
  <c r="K57" i="17"/>
  <c r="J57" i="17"/>
  <c r="I57" i="17"/>
  <c r="H57" i="17"/>
  <c r="G57" i="17"/>
  <c r="O56" i="17"/>
  <c r="O55" i="17"/>
  <c r="Q62" i="16"/>
  <c r="P62" i="16"/>
  <c r="N61" i="16"/>
  <c r="N60" i="16"/>
  <c r="Q57" i="16"/>
  <c r="P57" i="16"/>
  <c r="N57" i="16"/>
  <c r="M57" i="16"/>
  <c r="L57" i="16"/>
  <c r="K57" i="16"/>
  <c r="J57" i="16"/>
  <c r="I57" i="16"/>
  <c r="H57" i="16"/>
  <c r="G57" i="16"/>
  <c r="O56" i="16"/>
  <c r="O55" i="16"/>
  <c r="Q62" i="15"/>
  <c r="P62" i="15"/>
  <c r="N61" i="15"/>
  <c r="N60" i="15"/>
  <c r="Q57" i="15"/>
  <c r="P57" i="15"/>
  <c r="N57" i="15"/>
  <c r="M57" i="15"/>
  <c r="L57" i="15"/>
  <c r="K57" i="15"/>
  <c r="J57" i="15"/>
  <c r="I57" i="15"/>
  <c r="H57" i="15"/>
  <c r="G57" i="15"/>
  <c r="O56" i="15"/>
  <c r="O55" i="15"/>
  <c r="I39" i="19" l="1"/>
  <c r="I49" i="19" s="1"/>
  <c r="O46" i="22"/>
  <c r="O39" i="22"/>
  <c r="Q37" i="22"/>
  <c r="Q46" i="22" s="1"/>
  <c r="O35" i="19"/>
  <c r="O37" i="19" s="1"/>
  <c r="O24" i="19"/>
  <c r="O62" i="18"/>
  <c r="N62" i="15"/>
  <c r="N62" i="16"/>
  <c r="N62" i="17"/>
  <c r="O35" i="20"/>
  <c r="O24" i="20"/>
  <c r="O35" i="18"/>
  <c r="O24" i="18"/>
  <c r="O57" i="17"/>
  <c r="O57" i="16"/>
  <c r="O57" i="15"/>
  <c r="P62" i="14"/>
  <c r="N61" i="14"/>
  <c r="N60" i="14"/>
  <c r="P57" i="14"/>
  <c r="M57" i="14"/>
  <c r="L57" i="14"/>
  <c r="K57" i="14"/>
  <c r="J57" i="14"/>
  <c r="I57" i="14"/>
  <c r="H57" i="14"/>
  <c r="G57" i="14"/>
  <c r="Q64" i="22" l="1"/>
  <c r="O49" i="22"/>
  <c r="Q39" i="22"/>
  <c r="Q49" i="22" s="1"/>
  <c r="Q35" i="19"/>
  <c r="Q35" i="20"/>
  <c r="O37" i="20"/>
  <c r="O46" i="19"/>
  <c r="O39" i="19"/>
  <c r="Q37" i="19"/>
  <c r="Q35" i="18"/>
  <c r="O37" i="18"/>
  <c r="N62" i="14"/>
  <c r="P53" i="17"/>
  <c r="N53" i="17"/>
  <c r="M53" i="17"/>
  <c r="L53" i="17"/>
  <c r="K53" i="17"/>
  <c r="J53" i="17"/>
  <c r="H53" i="17"/>
  <c r="G53" i="17"/>
  <c r="P49" i="17"/>
  <c r="N49" i="17"/>
  <c r="P46" i="17"/>
  <c r="N46" i="17"/>
  <c r="I43" i="17"/>
  <c r="I44" i="17" s="1"/>
  <c r="Q42" i="17"/>
  <c r="Q53" i="17" s="1"/>
  <c r="O42" i="17"/>
  <c r="O53" i="17" s="1"/>
  <c r="Q36" i="17"/>
  <c r="P34" i="17"/>
  <c r="N34" i="17"/>
  <c r="M34" i="17"/>
  <c r="L34" i="17"/>
  <c r="K34" i="17"/>
  <c r="J34" i="17"/>
  <c r="I34" i="17"/>
  <c r="H34" i="17"/>
  <c r="G34" i="17"/>
  <c r="O33" i="17"/>
  <c r="Q33" i="17" s="1"/>
  <c r="O32" i="17"/>
  <c r="Q32" i="17" s="1"/>
  <c r="D32" i="17"/>
  <c r="O31" i="17"/>
  <c r="Q31" i="17" s="1"/>
  <c r="D31" i="17"/>
  <c r="O30" i="17"/>
  <c r="Q30" i="17" s="1"/>
  <c r="D30" i="17"/>
  <c r="O29" i="17"/>
  <c r="Q29" i="17" s="1"/>
  <c r="D29" i="17"/>
  <c r="O28" i="17"/>
  <c r="Q28" i="17" s="1"/>
  <c r="P26" i="17"/>
  <c r="N26" i="17"/>
  <c r="M26" i="17"/>
  <c r="M61" i="17" s="1"/>
  <c r="L26" i="17"/>
  <c r="L61" i="17" s="1"/>
  <c r="K26" i="17"/>
  <c r="K61" i="17" s="1"/>
  <c r="J26" i="17"/>
  <c r="J61" i="17" s="1"/>
  <c r="I26" i="17"/>
  <c r="I61" i="17" s="1"/>
  <c r="H26" i="17"/>
  <c r="H61" i="17" s="1"/>
  <c r="G26" i="17"/>
  <c r="G61" i="17" s="1"/>
  <c r="P25" i="17"/>
  <c r="N25" i="17"/>
  <c r="M25" i="17"/>
  <c r="M60" i="17" s="1"/>
  <c r="L25" i="17"/>
  <c r="K25" i="17"/>
  <c r="K60" i="17" s="1"/>
  <c r="J25" i="17"/>
  <c r="J60" i="17" s="1"/>
  <c r="I25" i="17"/>
  <c r="I60" i="17" s="1"/>
  <c r="H25" i="17"/>
  <c r="G25" i="17"/>
  <c r="G60" i="17" s="1"/>
  <c r="O22" i="17"/>
  <c r="Q22" i="17" s="1"/>
  <c r="O21" i="17"/>
  <c r="Q21" i="17" s="1"/>
  <c r="P20" i="17"/>
  <c r="P23" i="17" s="1"/>
  <c r="P24" i="17" s="1"/>
  <c r="N20" i="17"/>
  <c r="N23" i="17" s="1"/>
  <c r="N24" i="17" s="1"/>
  <c r="M20" i="17"/>
  <c r="M23" i="17" s="1"/>
  <c r="L20" i="17"/>
  <c r="L23" i="17" s="1"/>
  <c r="L24" i="17" s="1"/>
  <c r="K20" i="17"/>
  <c r="K23" i="17" s="1"/>
  <c r="J20" i="17"/>
  <c r="J23" i="17" s="1"/>
  <c r="J24" i="17" s="1"/>
  <c r="I20" i="17"/>
  <c r="I23" i="17" s="1"/>
  <c r="H20" i="17"/>
  <c r="H23" i="17" s="1"/>
  <c r="H24" i="17" s="1"/>
  <c r="G20" i="17"/>
  <c r="G23" i="17" s="1"/>
  <c r="O19" i="17"/>
  <c r="Q19" i="17" s="1"/>
  <c r="O18" i="17"/>
  <c r="Q18" i="17" s="1"/>
  <c r="O17" i="17"/>
  <c r="Q17" i="17" s="1"/>
  <c r="O16" i="17"/>
  <c r="O15" i="17"/>
  <c r="Q15" i="17" s="1"/>
  <c r="O14" i="17"/>
  <c r="Q14" i="17" s="1"/>
  <c r="O13" i="17"/>
  <c r="Q13" i="17" s="1"/>
  <c r="O12" i="17"/>
  <c r="Q12" i="17" s="1"/>
  <c r="O11" i="17"/>
  <c r="Q11" i="17" s="1"/>
  <c r="N9" i="17"/>
  <c r="M9" i="17"/>
  <c r="L9" i="17"/>
  <c r="K9" i="17"/>
  <c r="J9" i="17"/>
  <c r="I9" i="17"/>
  <c r="H9" i="17"/>
  <c r="G9" i="17"/>
  <c r="N7" i="17"/>
  <c r="N8" i="17" s="1"/>
  <c r="M7" i="17"/>
  <c r="M45" i="17" s="1"/>
  <c r="L7" i="17"/>
  <c r="L8" i="17" s="1"/>
  <c r="K7" i="17"/>
  <c r="K45" i="17" s="1"/>
  <c r="J7" i="17"/>
  <c r="J45" i="17" s="1"/>
  <c r="I7" i="17"/>
  <c r="I8" i="17" s="1"/>
  <c r="H7" i="17"/>
  <c r="H8" i="17" s="1"/>
  <c r="G7" i="17"/>
  <c r="G45" i="17" s="1"/>
  <c r="Q6" i="17"/>
  <c r="O5" i="17"/>
  <c r="Q5" i="17" s="1"/>
  <c r="O4" i="17"/>
  <c r="Q4" i="17" s="1"/>
  <c r="O3" i="17"/>
  <c r="P53" i="16"/>
  <c r="N53" i="16"/>
  <c r="M53" i="16"/>
  <c r="L53" i="16"/>
  <c r="K53" i="16"/>
  <c r="J53" i="16"/>
  <c r="H53" i="16"/>
  <c r="G53" i="16"/>
  <c r="P49" i="16"/>
  <c r="N49" i="16"/>
  <c r="P46" i="16"/>
  <c r="N46" i="16"/>
  <c r="I43" i="16"/>
  <c r="I44" i="16" s="1"/>
  <c r="Q42" i="16"/>
  <c r="Q53" i="16" s="1"/>
  <c r="O42" i="16"/>
  <c r="O53" i="16" s="1"/>
  <c r="Q36" i="16"/>
  <c r="P34" i="16"/>
  <c r="N34" i="16"/>
  <c r="M34" i="16"/>
  <c r="L34" i="16"/>
  <c r="K34" i="16"/>
  <c r="J34" i="16"/>
  <c r="I34" i="16"/>
  <c r="H34" i="16"/>
  <c r="G34" i="16"/>
  <c r="O33" i="16"/>
  <c r="Q33" i="16" s="1"/>
  <c r="O32" i="16"/>
  <c r="Q32" i="16" s="1"/>
  <c r="D32" i="16"/>
  <c r="O31" i="16"/>
  <c r="Q31" i="16" s="1"/>
  <c r="D31" i="16"/>
  <c r="O30" i="16"/>
  <c r="Q30" i="16" s="1"/>
  <c r="D30" i="16"/>
  <c r="O29" i="16"/>
  <c r="Q29" i="16" s="1"/>
  <c r="D29" i="16"/>
  <c r="O28" i="16"/>
  <c r="Q28" i="16" s="1"/>
  <c r="P26" i="16"/>
  <c r="N26" i="16"/>
  <c r="M26" i="16"/>
  <c r="M61" i="16" s="1"/>
  <c r="L26" i="16"/>
  <c r="L61" i="16" s="1"/>
  <c r="K26" i="16"/>
  <c r="K61" i="16" s="1"/>
  <c r="J26" i="16"/>
  <c r="J61" i="16" s="1"/>
  <c r="I26" i="16"/>
  <c r="I61" i="16" s="1"/>
  <c r="H26" i="16"/>
  <c r="H61" i="16" s="1"/>
  <c r="G26" i="16"/>
  <c r="G61" i="16" s="1"/>
  <c r="P25" i="16"/>
  <c r="N25" i="16"/>
  <c r="M25" i="16"/>
  <c r="M60" i="16" s="1"/>
  <c r="L25" i="16"/>
  <c r="L60" i="16" s="1"/>
  <c r="K25" i="16"/>
  <c r="K60" i="16" s="1"/>
  <c r="J25" i="16"/>
  <c r="J60" i="16" s="1"/>
  <c r="I25" i="16"/>
  <c r="I60" i="16" s="1"/>
  <c r="H25" i="16"/>
  <c r="H60" i="16" s="1"/>
  <c r="G25" i="16"/>
  <c r="G60" i="16" s="1"/>
  <c r="O22" i="16"/>
  <c r="Q22" i="16" s="1"/>
  <c r="O21" i="16"/>
  <c r="Q21" i="16" s="1"/>
  <c r="P20" i="16"/>
  <c r="P23" i="16" s="1"/>
  <c r="P24" i="16" s="1"/>
  <c r="N20" i="16"/>
  <c r="N23" i="16" s="1"/>
  <c r="M20" i="16"/>
  <c r="M23" i="16" s="1"/>
  <c r="L20" i="16"/>
  <c r="L23" i="16" s="1"/>
  <c r="L24" i="16" s="1"/>
  <c r="K20" i="16"/>
  <c r="K23" i="16" s="1"/>
  <c r="J20" i="16"/>
  <c r="J23" i="16" s="1"/>
  <c r="I20" i="16"/>
  <c r="I23" i="16" s="1"/>
  <c r="H20" i="16"/>
  <c r="H23" i="16" s="1"/>
  <c r="H24" i="16" s="1"/>
  <c r="G20" i="16"/>
  <c r="G23" i="16" s="1"/>
  <c r="O19" i="16"/>
  <c r="Q19" i="16" s="1"/>
  <c r="O18" i="16"/>
  <c r="Q18" i="16" s="1"/>
  <c r="O17" i="16"/>
  <c r="Q17" i="16" s="1"/>
  <c r="O16" i="16"/>
  <c r="Q16" i="16" s="1"/>
  <c r="O15" i="16"/>
  <c r="Q15" i="16" s="1"/>
  <c r="O14" i="16"/>
  <c r="Q14" i="16" s="1"/>
  <c r="O13" i="16"/>
  <c r="Q13" i="16" s="1"/>
  <c r="O12" i="16"/>
  <c r="Q12" i="16" s="1"/>
  <c r="O11" i="16"/>
  <c r="Q11" i="16" s="1"/>
  <c r="N9" i="16"/>
  <c r="M9" i="16"/>
  <c r="L9" i="16"/>
  <c r="K9" i="16"/>
  <c r="J9" i="16"/>
  <c r="I9" i="16"/>
  <c r="H9" i="16"/>
  <c r="G9" i="16"/>
  <c r="N8" i="16"/>
  <c r="M45" i="16"/>
  <c r="L8" i="16"/>
  <c r="K45" i="16"/>
  <c r="J45" i="16"/>
  <c r="I8" i="16"/>
  <c r="H8" i="16"/>
  <c r="G45" i="16"/>
  <c r="Q6" i="16"/>
  <c r="O5" i="16"/>
  <c r="O4" i="16"/>
  <c r="Q4" i="16" s="1"/>
  <c r="O3" i="16"/>
  <c r="Q3" i="16" s="1"/>
  <c r="P53" i="15"/>
  <c r="N53" i="15"/>
  <c r="M53" i="15"/>
  <c r="L53" i="15"/>
  <c r="K53" i="15"/>
  <c r="J53" i="15"/>
  <c r="H53" i="15"/>
  <c r="G53" i="15"/>
  <c r="P49" i="15"/>
  <c r="N49" i="15"/>
  <c r="P46" i="15"/>
  <c r="N46" i="15"/>
  <c r="I43" i="15"/>
  <c r="I44" i="15" s="1"/>
  <c r="Q42" i="15"/>
  <c r="Q53" i="15" s="1"/>
  <c r="O42" i="15"/>
  <c r="O53" i="15" s="1"/>
  <c r="Q36" i="15"/>
  <c r="P34" i="15"/>
  <c r="N34" i="15"/>
  <c r="M34" i="15"/>
  <c r="L34" i="15"/>
  <c r="K34" i="15"/>
  <c r="J34" i="15"/>
  <c r="I34" i="15"/>
  <c r="H34" i="15"/>
  <c r="G34" i="15"/>
  <c r="O33" i="15"/>
  <c r="Q33" i="15" s="1"/>
  <c r="O32" i="15"/>
  <c r="Q32" i="15" s="1"/>
  <c r="D32" i="15"/>
  <c r="O31" i="15"/>
  <c r="Q31" i="15" s="1"/>
  <c r="D31" i="15"/>
  <c r="O30" i="15"/>
  <c r="Q30" i="15" s="1"/>
  <c r="D30" i="15"/>
  <c r="O29" i="15"/>
  <c r="Q29" i="15" s="1"/>
  <c r="D29" i="15"/>
  <c r="O28" i="15"/>
  <c r="Q28" i="15" s="1"/>
  <c r="P26" i="15"/>
  <c r="N26" i="15"/>
  <c r="M26" i="15"/>
  <c r="M61" i="15" s="1"/>
  <c r="L26" i="15"/>
  <c r="L61" i="15" s="1"/>
  <c r="K26" i="15"/>
  <c r="K61" i="15" s="1"/>
  <c r="J26" i="15"/>
  <c r="J61" i="15" s="1"/>
  <c r="I26" i="15"/>
  <c r="I61" i="15" s="1"/>
  <c r="H26" i="15"/>
  <c r="H61" i="15" s="1"/>
  <c r="G26" i="15"/>
  <c r="G61" i="15" s="1"/>
  <c r="P25" i="15"/>
  <c r="N25" i="15"/>
  <c r="M25" i="15"/>
  <c r="L25" i="15"/>
  <c r="K25" i="15"/>
  <c r="K60" i="15" s="1"/>
  <c r="J25" i="15"/>
  <c r="J60" i="15" s="1"/>
  <c r="I25" i="15"/>
  <c r="I60" i="15" s="1"/>
  <c r="H25" i="15"/>
  <c r="G25" i="15"/>
  <c r="G60" i="15" s="1"/>
  <c r="O22" i="15"/>
  <c r="Q22" i="15" s="1"/>
  <c r="O21" i="15"/>
  <c r="Q21" i="15" s="1"/>
  <c r="P20" i="15"/>
  <c r="P23" i="15" s="1"/>
  <c r="P24" i="15" s="1"/>
  <c r="N20" i="15"/>
  <c r="N23" i="15" s="1"/>
  <c r="N24" i="15" s="1"/>
  <c r="M20" i="15"/>
  <c r="M23" i="15" s="1"/>
  <c r="L20" i="15"/>
  <c r="L23" i="15" s="1"/>
  <c r="L24" i="15" s="1"/>
  <c r="K20" i="15"/>
  <c r="K23" i="15" s="1"/>
  <c r="J20" i="15"/>
  <c r="J23" i="15" s="1"/>
  <c r="J24" i="15" s="1"/>
  <c r="I20" i="15"/>
  <c r="I23" i="15" s="1"/>
  <c r="H20" i="15"/>
  <c r="H23" i="15" s="1"/>
  <c r="H24" i="15" s="1"/>
  <c r="G20" i="15"/>
  <c r="G23" i="15" s="1"/>
  <c r="O19" i="15"/>
  <c r="Q19" i="15" s="1"/>
  <c r="O18" i="15"/>
  <c r="Q18" i="15" s="1"/>
  <c r="O17" i="15"/>
  <c r="Q17" i="15" s="1"/>
  <c r="O16" i="15"/>
  <c r="Q16" i="15" s="1"/>
  <c r="O15" i="15"/>
  <c r="Q15" i="15" s="1"/>
  <c r="O14" i="15"/>
  <c r="Q14" i="15" s="1"/>
  <c r="O13" i="15"/>
  <c r="Q13" i="15" s="1"/>
  <c r="O12" i="15"/>
  <c r="Q12" i="15" s="1"/>
  <c r="O11" i="15"/>
  <c r="Q11" i="15" s="1"/>
  <c r="N9" i="15"/>
  <c r="M9" i="15"/>
  <c r="L9" i="15"/>
  <c r="K9" i="15"/>
  <c r="J9" i="15"/>
  <c r="I9" i="15"/>
  <c r="H9" i="15"/>
  <c r="G9" i="15"/>
  <c r="N7" i="15"/>
  <c r="N8" i="15" s="1"/>
  <c r="M7" i="15"/>
  <c r="M45" i="15" s="1"/>
  <c r="L7" i="15"/>
  <c r="L8" i="15" s="1"/>
  <c r="K7" i="15"/>
  <c r="K45" i="15" s="1"/>
  <c r="J7" i="15"/>
  <c r="J45" i="15" s="1"/>
  <c r="I7" i="15"/>
  <c r="I8" i="15" s="1"/>
  <c r="H7" i="15"/>
  <c r="H8" i="15" s="1"/>
  <c r="G7" i="15"/>
  <c r="G45" i="15" s="1"/>
  <c r="Q6" i="15"/>
  <c r="O5" i="15"/>
  <c r="Q5" i="15" s="1"/>
  <c r="O4" i="15"/>
  <c r="Q4" i="15" s="1"/>
  <c r="O3" i="15"/>
  <c r="Q3" i="15" s="1"/>
  <c r="P52" i="14"/>
  <c r="N52" i="14"/>
  <c r="M52" i="14"/>
  <c r="L52" i="14"/>
  <c r="K52" i="14"/>
  <c r="J52" i="14"/>
  <c r="H52" i="14"/>
  <c r="G52" i="14"/>
  <c r="P48" i="14"/>
  <c r="N48" i="14"/>
  <c r="P45" i="14"/>
  <c r="N45" i="14"/>
  <c r="I42" i="14"/>
  <c r="I43" i="14" s="1"/>
  <c r="Q41" i="14"/>
  <c r="Q52" i="14" s="1"/>
  <c r="O41" i="14"/>
  <c r="O52" i="14" s="1"/>
  <c r="Q36" i="14"/>
  <c r="P34" i="14"/>
  <c r="N34" i="14"/>
  <c r="M34" i="14"/>
  <c r="L34" i="14"/>
  <c r="K34" i="14"/>
  <c r="J34" i="14"/>
  <c r="I34" i="14"/>
  <c r="H34" i="14"/>
  <c r="G34" i="14"/>
  <c r="O33" i="14"/>
  <c r="Q33" i="14" s="1"/>
  <c r="O32" i="14"/>
  <c r="Q32" i="14" s="1"/>
  <c r="D32" i="14"/>
  <c r="O31" i="14"/>
  <c r="Q31" i="14" s="1"/>
  <c r="D31" i="14"/>
  <c r="O30" i="14"/>
  <c r="Q30" i="14" s="1"/>
  <c r="D30" i="14"/>
  <c r="O29" i="14"/>
  <c r="Q29" i="14" s="1"/>
  <c r="D29" i="14"/>
  <c r="O28" i="14"/>
  <c r="P26" i="14"/>
  <c r="N26" i="14"/>
  <c r="M26" i="14"/>
  <c r="M61" i="14" s="1"/>
  <c r="L26" i="14"/>
  <c r="L61" i="14" s="1"/>
  <c r="K26" i="14"/>
  <c r="K61" i="14" s="1"/>
  <c r="J26" i="14"/>
  <c r="J61" i="14" s="1"/>
  <c r="I26" i="14"/>
  <c r="I61" i="14" s="1"/>
  <c r="H26" i="14"/>
  <c r="H61" i="14" s="1"/>
  <c r="G26" i="14"/>
  <c r="G61" i="14" s="1"/>
  <c r="P25" i="14"/>
  <c r="N25" i="14"/>
  <c r="M25" i="14"/>
  <c r="M60" i="14" s="1"/>
  <c r="L25" i="14"/>
  <c r="L60" i="14" s="1"/>
  <c r="K25" i="14"/>
  <c r="K60" i="14" s="1"/>
  <c r="J25" i="14"/>
  <c r="J60" i="14" s="1"/>
  <c r="I25" i="14"/>
  <c r="I60" i="14" s="1"/>
  <c r="H25" i="14"/>
  <c r="H60" i="14" s="1"/>
  <c r="G25" i="14"/>
  <c r="G60" i="14" s="1"/>
  <c r="O22" i="14"/>
  <c r="Q22" i="14" s="1"/>
  <c r="O21" i="14"/>
  <c r="Q21" i="14" s="1"/>
  <c r="P20" i="14"/>
  <c r="P23" i="14" s="1"/>
  <c r="N20" i="14"/>
  <c r="N23" i="14" s="1"/>
  <c r="M20" i="14"/>
  <c r="M23" i="14" s="1"/>
  <c r="L20" i="14"/>
  <c r="L23" i="14" s="1"/>
  <c r="K20" i="14"/>
  <c r="K23" i="14" s="1"/>
  <c r="K24" i="14" s="1"/>
  <c r="J20" i="14"/>
  <c r="J23" i="14" s="1"/>
  <c r="I20" i="14"/>
  <c r="I23" i="14" s="1"/>
  <c r="H20" i="14"/>
  <c r="H23" i="14" s="1"/>
  <c r="G20" i="14"/>
  <c r="G23" i="14" s="1"/>
  <c r="G24" i="14" s="1"/>
  <c r="O19" i="14"/>
  <c r="Q19" i="14" s="1"/>
  <c r="O18" i="14"/>
  <c r="Q18" i="14" s="1"/>
  <c r="O17" i="14"/>
  <c r="Q17" i="14" s="1"/>
  <c r="O16" i="14"/>
  <c r="O15" i="14"/>
  <c r="Q15" i="14" s="1"/>
  <c r="O14" i="14"/>
  <c r="Q14" i="14" s="1"/>
  <c r="O13" i="14"/>
  <c r="Q13" i="14" s="1"/>
  <c r="O12" i="14"/>
  <c r="Q12" i="14" s="1"/>
  <c r="O11" i="14"/>
  <c r="Q11" i="14" s="1"/>
  <c r="N9" i="14"/>
  <c r="M9" i="14"/>
  <c r="L9" i="14"/>
  <c r="K9" i="14"/>
  <c r="J9" i="14"/>
  <c r="I9" i="14"/>
  <c r="H9" i="14"/>
  <c r="G9" i="14"/>
  <c r="N7" i="14"/>
  <c r="N8" i="14" s="1"/>
  <c r="M7" i="14"/>
  <c r="M44" i="14" s="1"/>
  <c r="L7" i="14"/>
  <c r="L44" i="14" s="1"/>
  <c r="K7" i="14"/>
  <c r="K44" i="14" s="1"/>
  <c r="J7" i="14"/>
  <c r="J44" i="14" s="1"/>
  <c r="I7" i="14"/>
  <c r="H7" i="14"/>
  <c r="H44" i="14" s="1"/>
  <c r="G7" i="14"/>
  <c r="G44" i="14" s="1"/>
  <c r="Q6" i="14"/>
  <c r="O5" i="14"/>
  <c r="O4" i="14"/>
  <c r="Q4" i="14" s="1"/>
  <c r="O3" i="14"/>
  <c r="Q3" i="14" s="1"/>
  <c r="I62" i="17" l="1"/>
  <c r="Q46" i="19"/>
  <c r="Q64" i="19"/>
  <c r="I62" i="14"/>
  <c r="M62" i="14"/>
  <c r="O61" i="14"/>
  <c r="K62" i="17"/>
  <c r="P27" i="17"/>
  <c r="P35" i="17" s="1"/>
  <c r="P37" i="17" s="1"/>
  <c r="P39" i="17" s="1"/>
  <c r="O46" i="20"/>
  <c r="O39" i="20"/>
  <c r="Q37" i="20"/>
  <c r="O49" i="19"/>
  <c r="Q39" i="19"/>
  <c r="Q49" i="19" s="1"/>
  <c r="O46" i="18"/>
  <c r="O39" i="18"/>
  <c r="Q37" i="18"/>
  <c r="M62" i="17"/>
  <c r="G62" i="14"/>
  <c r="K62" i="14"/>
  <c r="J62" i="15"/>
  <c r="J62" i="16"/>
  <c r="H62" i="16"/>
  <c r="L62" i="16"/>
  <c r="M62" i="16"/>
  <c r="O61" i="16"/>
  <c r="I62" i="16"/>
  <c r="H62" i="14"/>
  <c r="L62" i="14"/>
  <c r="G62" i="15"/>
  <c r="K62" i="15"/>
  <c r="H27" i="17"/>
  <c r="H35" i="17" s="1"/>
  <c r="H37" i="17" s="1"/>
  <c r="H60" i="17"/>
  <c r="H62" i="17" s="1"/>
  <c r="L27" i="17"/>
  <c r="L35" i="17" s="1"/>
  <c r="L37" i="17" s="1"/>
  <c r="L60" i="17"/>
  <c r="L62" i="17" s="1"/>
  <c r="O61" i="17"/>
  <c r="H27" i="15"/>
  <c r="H35" i="15" s="1"/>
  <c r="H37" i="15" s="1"/>
  <c r="H60" i="15"/>
  <c r="H62" i="15" s="1"/>
  <c r="L27" i="15"/>
  <c r="L35" i="15" s="1"/>
  <c r="L37" i="15" s="1"/>
  <c r="L60" i="15"/>
  <c r="L62" i="15" s="1"/>
  <c r="O61" i="15"/>
  <c r="O60" i="14"/>
  <c r="G62" i="17"/>
  <c r="J62" i="14"/>
  <c r="I62" i="15"/>
  <c r="M27" i="15"/>
  <c r="M35" i="15" s="1"/>
  <c r="M37" i="15" s="1"/>
  <c r="M60" i="15"/>
  <c r="M62" i="15" s="1"/>
  <c r="O60" i="16"/>
  <c r="G62" i="16"/>
  <c r="K62" i="16"/>
  <c r="J62" i="17"/>
  <c r="M27" i="16"/>
  <c r="M35" i="16" s="1"/>
  <c r="M37" i="16" s="1"/>
  <c r="O7" i="15"/>
  <c r="Q7" i="15" s="1"/>
  <c r="H27" i="16"/>
  <c r="H35" i="16" s="1"/>
  <c r="H37" i="16" s="1"/>
  <c r="L27" i="16"/>
  <c r="L35" i="16" s="1"/>
  <c r="L37" i="16" s="1"/>
  <c r="P27" i="15"/>
  <c r="P35" i="15" s="1"/>
  <c r="P37" i="15" s="1"/>
  <c r="P39" i="15" s="1"/>
  <c r="J27" i="17"/>
  <c r="J35" i="17" s="1"/>
  <c r="J37" i="17" s="1"/>
  <c r="J46" i="17" s="1"/>
  <c r="N27" i="17"/>
  <c r="N35" i="17" s="1"/>
  <c r="N37" i="17" s="1"/>
  <c r="N39" i="17" s="1"/>
  <c r="K27" i="15"/>
  <c r="K35" i="15" s="1"/>
  <c r="K37" i="15" s="1"/>
  <c r="G27" i="15"/>
  <c r="G35" i="15" s="1"/>
  <c r="G37" i="15" s="1"/>
  <c r="I27" i="16"/>
  <c r="I52" i="16" s="1"/>
  <c r="O9" i="17"/>
  <c r="Q9" i="17" s="1"/>
  <c r="L45" i="16"/>
  <c r="G27" i="14"/>
  <c r="G35" i="14" s="1"/>
  <c r="G37" i="14" s="1"/>
  <c r="L45" i="15"/>
  <c r="O7" i="17"/>
  <c r="O8" i="17" s="1"/>
  <c r="Q8" i="17" s="1"/>
  <c r="O26" i="17"/>
  <c r="Q26" i="17" s="1"/>
  <c r="O9" i="15"/>
  <c r="Q9" i="15" s="1"/>
  <c r="J8" i="16"/>
  <c r="G27" i="16"/>
  <c r="G35" i="16" s="1"/>
  <c r="G37" i="16" s="1"/>
  <c r="K27" i="16"/>
  <c r="K35" i="16" s="1"/>
  <c r="K37" i="16" s="1"/>
  <c r="P27" i="16"/>
  <c r="P35" i="16" s="1"/>
  <c r="P37" i="16" s="1"/>
  <c r="P39" i="16" s="1"/>
  <c r="H45" i="16"/>
  <c r="M27" i="17"/>
  <c r="M35" i="17" s="1"/>
  <c r="M37" i="17" s="1"/>
  <c r="Q62" i="14"/>
  <c r="K27" i="14"/>
  <c r="K35" i="14" s="1"/>
  <c r="K37" i="14" s="1"/>
  <c r="P27" i="14"/>
  <c r="P35" i="14" s="1"/>
  <c r="P37" i="14" s="1"/>
  <c r="P38" i="14" s="1"/>
  <c r="M27" i="14"/>
  <c r="M35" i="14" s="1"/>
  <c r="M37" i="14" s="1"/>
  <c r="O7" i="14"/>
  <c r="Q7" i="14" s="1"/>
  <c r="O20" i="14"/>
  <c r="O23" i="14" s="1"/>
  <c r="K8" i="14"/>
  <c r="Q16" i="14"/>
  <c r="O26" i="16"/>
  <c r="Q26" i="16" s="1"/>
  <c r="O20" i="17"/>
  <c r="O23" i="17" s="1"/>
  <c r="Q5" i="14"/>
  <c r="N27" i="14"/>
  <c r="N35" i="14" s="1"/>
  <c r="L8" i="14"/>
  <c r="O26" i="15"/>
  <c r="Q26" i="15" s="1"/>
  <c r="M8" i="16"/>
  <c r="I44" i="14"/>
  <c r="G8" i="14"/>
  <c r="O25" i="14"/>
  <c r="Q25" i="14" s="1"/>
  <c r="J27" i="14"/>
  <c r="J35" i="14" s="1"/>
  <c r="J37" i="14" s="1"/>
  <c r="O34" i="14"/>
  <c r="Q34" i="14" s="1"/>
  <c r="O7" i="16"/>
  <c r="Q7" i="16" s="1"/>
  <c r="I24" i="16"/>
  <c r="Q3" i="17"/>
  <c r="I45" i="17"/>
  <c r="M8" i="17"/>
  <c r="H45" i="17"/>
  <c r="H8" i="14"/>
  <c r="H27" i="14"/>
  <c r="H35" i="14" s="1"/>
  <c r="H37" i="14" s="1"/>
  <c r="L27" i="14"/>
  <c r="L35" i="14" s="1"/>
  <c r="L37" i="14" s="1"/>
  <c r="O26" i="14"/>
  <c r="Q26" i="14" s="1"/>
  <c r="Q28" i="14"/>
  <c r="I45" i="15"/>
  <c r="M8" i="15"/>
  <c r="J27" i="15"/>
  <c r="J35" i="15" s="1"/>
  <c r="J37" i="15" s="1"/>
  <c r="J39" i="15" s="1"/>
  <c r="J49" i="15" s="1"/>
  <c r="N27" i="15"/>
  <c r="N35" i="15" s="1"/>
  <c r="H45" i="15"/>
  <c r="O9" i="16"/>
  <c r="Q9" i="16" s="1"/>
  <c r="M24" i="16"/>
  <c r="J27" i="16"/>
  <c r="J35" i="16" s="1"/>
  <c r="J37" i="16" s="1"/>
  <c r="N27" i="16"/>
  <c r="N35" i="16" s="1"/>
  <c r="N37" i="16" s="1"/>
  <c r="N39" i="16" s="1"/>
  <c r="O34" i="16"/>
  <c r="Q34" i="16" s="1"/>
  <c r="I45" i="16"/>
  <c r="G27" i="17"/>
  <c r="G35" i="17" s="1"/>
  <c r="G37" i="17" s="1"/>
  <c r="K27" i="17"/>
  <c r="K35" i="17" s="1"/>
  <c r="K37" i="17" s="1"/>
  <c r="L45" i="17"/>
  <c r="G24" i="17"/>
  <c r="K24" i="17"/>
  <c r="I24" i="17"/>
  <c r="M24" i="17"/>
  <c r="J8" i="17"/>
  <c r="Q16" i="17"/>
  <c r="O25" i="17"/>
  <c r="I27" i="17"/>
  <c r="G8" i="17"/>
  <c r="K8" i="17"/>
  <c r="O34" i="17"/>
  <c r="Q34" i="17" s="1"/>
  <c r="K24" i="16"/>
  <c r="G24" i="16"/>
  <c r="J24" i="16"/>
  <c r="N24" i="16"/>
  <c r="O25" i="16"/>
  <c r="Q5" i="16"/>
  <c r="G8" i="16"/>
  <c r="K8" i="16"/>
  <c r="O20" i="16"/>
  <c r="G24" i="15"/>
  <c r="K24" i="15"/>
  <c r="I24" i="15"/>
  <c r="M24" i="15"/>
  <c r="O20" i="15"/>
  <c r="J8" i="15"/>
  <c r="O25" i="15"/>
  <c r="I27" i="15"/>
  <c r="G8" i="15"/>
  <c r="K8" i="15"/>
  <c r="O34" i="15"/>
  <c r="Q34" i="15" s="1"/>
  <c r="J24" i="14"/>
  <c r="N24" i="14"/>
  <c r="M24" i="14"/>
  <c r="P24" i="14"/>
  <c r="I24" i="14"/>
  <c r="H24" i="14"/>
  <c r="L24" i="14"/>
  <c r="I8" i="14"/>
  <c r="M8" i="14"/>
  <c r="O9" i="14"/>
  <c r="Q9" i="14" s="1"/>
  <c r="J8" i="14"/>
  <c r="I27" i="14"/>
  <c r="O8" i="15" l="1"/>
  <c r="Q8" i="15" s="1"/>
  <c r="O62" i="14"/>
  <c r="Q46" i="18"/>
  <c r="Q64" i="18"/>
  <c r="Q46" i="20"/>
  <c r="Q64" i="20"/>
  <c r="O8" i="14"/>
  <c r="Q8" i="14" s="1"/>
  <c r="O49" i="20"/>
  <c r="Q39" i="20"/>
  <c r="Q49" i="20" s="1"/>
  <c r="Q39" i="18"/>
  <c r="Q49" i="18" s="1"/>
  <c r="O49" i="18"/>
  <c r="O27" i="17"/>
  <c r="O45" i="17"/>
  <c r="Q45" i="17" s="1"/>
  <c r="O62" i="16"/>
  <c r="I48" i="16"/>
  <c r="I51" i="16"/>
  <c r="O45" i="16"/>
  <c r="Q45" i="16" s="1"/>
  <c r="M46" i="16"/>
  <c r="M39" i="16"/>
  <c r="M49" i="16" s="1"/>
  <c r="O60" i="15"/>
  <c r="O62" i="15" s="1"/>
  <c r="Q20" i="17"/>
  <c r="Q23" i="17" s="1"/>
  <c r="Q24" i="17" s="1"/>
  <c r="O60" i="17"/>
  <c r="O62" i="17" s="1"/>
  <c r="Q20" i="14"/>
  <c r="Q23" i="14" s="1"/>
  <c r="Q24" i="14" s="1"/>
  <c r="N37" i="15"/>
  <c r="N39" i="15" s="1"/>
  <c r="I35" i="16"/>
  <c r="I37" i="16" s="1"/>
  <c r="I39" i="16" s="1"/>
  <c r="I49" i="16" s="1"/>
  <c r="J46" i="15"/>
  <c r="Q7" i="17"/>
  <c r="O45" i="15"/>
  <c r="Q45" i="15" s="1"/>
  <c r="O27" i="16"/>
  <c r="O27" i="15"/>
  <c r="Q25" i="17"/>
  <c r="Q27" i="17" s="1"/>
  <c r="N37" i="14"/>
  <c r="N38" i="14" s="1"/>
  <c r="N55" i="14"/>
  <c r="N56" i="14"/>
  <c r="O44" i="14"/>
  <c r="Q44" i="14" s="1"/>
  <c r="Q25" i="15"/>
  <c r="Q27" i="15" s="1"/>
  <c r="O27" i="14"/>
  <c r="O35" i="14" s="1"/>
  <c r="O8" i="16"/>
  <c r="Q8" i="16" s="1"/>
  <c r="J39" i="17"/>
  <c r="J49" i="17" s="1"/>
  <c r="Q27" i="14"/>
  <c r="K46" i="17"/>
  <c r="K39" i="17"/>
  <c r="K49" i="17" s="1"/>
  <c r="H46" i="17"/>
  <c r="H39" i="17"/>
  <c r="H49" i="17" s="1"/>
  <c r="M46" i="17"/>
  <c r="M39" i="17"/>
  <c r="M49" i="17" s="1"/>
  <c r="O24" i="17"/>
  <c r="O35" i="17"/>
  <c r="I51" i="17"/>
  <c r="I48" i="17"/>
  <c r="I52" i="17"/>
  <c r="I35" i="17"/>
  <c r="I37" i="17" s="1"/>
  <c r="L46" i="17"/>
  <c r="L39" i="17"/>
  <c r="L49" i="17" s="1"/>
  <c r="G39" i="17"/>
  <c r="G49" i="17" s="1"/>
  <c r="G46" i="17"/>
  <c r="Q25" i="16"/>
  <c r="Q27" i="16" s="1"/>
  <c r="L46" i="16"/>
  <c r="L39" i="16"/>
  <c r="L49" i="16" s="1"/>
  <c r="J46" i="16"/>
  <c r="J39" i="16"/>
  <c r="J49" i="16" s="1"/>
  <c r="K46" i="16"/>
  <c r="K39" i="16"/>
  <c r="K49" i="16" s="1"/>
  <c r="O23" i="16"/>
  <c r="Q20" i="16"/>
  <c r="Q23" i="16" s="1"/>
  <c r="Q24" i="16" s="1"/>
  <c r="H46" i="16"/>
  <c r="H39" i="16"/>
  <c r="H49" i="16" s="1"/>
  <c r="G46" i="16"/>
  <c r="G39" i="16"/>
  <c r="G49" i="16" s="1"/>
  <c r="H46" i="15"/>
  <c r="H39" i="15"/>
  <c r="H49" i="15" s="1"/>
  <c r="I51" i="15"/>
  <c r="I48" i="15"/>
  <c r="I52" i="15"/>
  <c r="O23" i="15"/>
  <c r="Q20" i="15"/>
  <c r="Q23" i="15" s="1"/>
  <c r="Q24" i="15" s="1"/>
  <c r="I35" i="15"/>
  <c r="I37" i="15" s="1"/>
  <c r="G46" i="15"/>
  <c r="G39" i="15"/>
  <c r="G49" i="15" s="1"/>
  <c r="M46" i="15"/>
  <c r="M39" i="15"/>
  <c r="M49" i="15" s="1"/>
  <c r="L46" i="15"/>
  <c r="L39" i="15"/>
  <c r="L49" i="15" s="1"/>
  <c r="K46" i="15"/>
  <c r="K39" i="15"/>
  <c r="K49" i="15" s="1"/>
  <c r="H45" i="14"/>
  <c r="H38" i="14"/>
  <c r="H48" i="14" s="1"/>
  <c r="I47" i="14"/>
  <c r="I51" i="14"/>
  <c r="I50" i="14"/>
  <c r="K45" i="14"/>
  <c r="K38" i="14"/>
  <c r="K48" i="14" s="1"/>
  <c r="I35" i="14"/>
  <c r="I37" i="14" s="1"/>
  <c r="M45" i="14"/>
  <c r="M38" i="14"/>
  <c r="M48" i="14" s="1"/>
  <c r="J38" i="14"/>
  <c r="J48" i="14" s="1"/>
  <c r="J45" i="14"/>
  <c r="G45" i="14"/>
  <c r="G38" i="14"/>
  <c r="G48" i="14" s="1"/>
  <c r="L45" i="14"/>
  <c r="L38" i="14"/>
  <c r="L48" i="14" s="1"/>
  <c r="O24" i="14"/>
  <c r="I46" i="16" l="1"/>
  <c r="I53" i="16"/>
  <c r="N57" i="14"/>
  <c r="O55" i="14"/>
  <c r="O56" i="14"/>
  <c r="I53" i="17"/>
  <c r="I46" i="17"/>
  <c r="I39" i="17"/>
  <c r="I49" i="17" s="1"/>
  <c r="Q35" i="17"/>
  <c r="O37" i="17"/>
  <c r="O35" i="16"/>
  <c r="O24" i="16"/>
  <c r="I53" i="15"/>
  <c r="I46" i="15"/>
  <c r="I39" i="15"/>
  <c r="I49" i="15" s="1"/>
  <c r="O24" i="15"/>
  <c r="O35" i="15"/>
  <c r="I45" i="14"/>
  <c r="I38" i="14"/>
  <c r="I48" i="14" s="1"/>
  <c r="I52" i="14"/>
  <c r="Q35" i="14"/>
  <c r="O37" i="14"/>
  <c r="O57" i="14" l="1"/>
  <c r="Q57" i="14"/>
  <c r="Q37" i="17"/>
  <c r="O46" i="17"/>
  <c r="O39" i="17"/>
  <c r="Q35" i="16"/>
  <c r="O37" i="16"/>
  <c r="Q35" i="15"/>
  <c r="O37" i="15"/>
  <c r="O45" i="14"/>
  <c r="O38" i="14"/>
  <c r="Q37" i="14"/>
  <c r="Q46" i="17" l="1"/>
  <c r="Q64" i="17"/>
  <c r="Q45" i="14"/>
  <c r="Q64" i="14"/>
  <c r="O49" i="17"/>
  <c r="Q39" i="17"/>
  <c r="Q49" i="17" s="1"/>
  <c r="Q37" i="16"/>
  <c r="O39" i="16"/>
  <c r="O46" i="16"/>
  <c r="Q37" i="15"/>
  <c r="O39" i="15"/>
  <c r="O46" i="15"/>
  <c r="Q38" i="14"/>
  <c r="Q48" i="14" s="1"/>
  <c r="O48" i="14"/>
  <c r="Q46" i="16" l="1"/>
  <c r="Q64" i="16"/>
  <c r="Q46" i="15"/>
  <c r="Q64" i="15"/>
  <c r="O49" i="16"/>
  <c r="Q39" i="16"/>
  <c r="Q49" i="16" s="1"/>
  <c r="O49" i="15"/>
  <c r="Q39" i="15"/>
  <c r="Q49" i="15" s="1"/>
  <c r="CV63" i="6" l="1"/>
  <c r="CV62" i="6"/>
  <c r="CV61" i="6"/>
  <c r="CU56" i="6"/>
  <c r="CT56" i="6"/>
  <c r="CS56" i="6"/>
  <c r="CQ56" i="6"/>
  <c r="CP56" i="6"/>
  <c r="CO56" i="6"/>
  <c r="CU52" i="6"/>
  <c r="CU49" i="6"/>
  <c r="CR46" i="6"/>
  <c r="CR47" i="6" s="1"/>
  <c r="CV45" i="6"/>
  <c r="CV56" i="6" s="1"/>
  <c r="CU36" i="6"/>
  <c r="CT36" i="6"/>
  <c r="CS36" i="6"/>
  <c r="CR36" i="6"/>
  <c r="CQ36" i="6"/>
  <c r="CP36" i="6"/>
  <c r="CO36" i="6"/>
  <c r="CV35" i="6"/>
  <c r="CV34" i="6"/>
  <c r="CV33" i="6"/>
  <c r="CV32" i="6"/>
  <c r="CV31" i="6"/>
  <c r="CV30" i="6"/>
  <c r="CU27" i="6"/>
  <c r="CT27" i="6"/>
  <c r="CS27" i="6"/>
  <c r="CR27" i="6"/>
  <c r="CQ27" i="6"/>
  <c r="CP27" i="6"/>
  <c r="CO27" i="6"/>
  <c r="CU26" i="6"/>
  <c r="CU28" i="6" s="1"/>
  <c r="CT26" i="6"/>
  <c r="CS26" i="6"/>
  <c r="CR26" i="6"/>
  <c r="CQ26" i="6"/>
  <c r="CP26" i="6"/>
  <c r="CO26" i="6"/>
  <c r="CU23" i="6"/>
  <c r="CU24" i="6" s="1"/>
  <c r="CT23" i="6"/>
  <c r="CT24" i="6" s="1"/>
  <c r="CS23" i="6"/>
  <c r="CS24" i="6" s="1"/>
  <c r="CR23" i="6"/>
  <c r="CQ23" i="6"/>
  <c r="CP23" i="6"/>
  <c r="CP24" i="6" s="1"/>
  <c r="CO23" i="6"/>
  <c r="CO24" i="6" s="1"/>
  <c r="CV22" i="6"/>
  <c r="CV21" i="6"/>
  <c r="CV20" i="6"/>
  <c r="CV19" i="6"/>
  <c r="CV18" i="6"/>
  <c r="CV17" i="6"/>
  <c r="CV16" i="6"/>
  <c r="CV15" i="6"/>
  <c r="CV14" i="6"/>
  <c r="CV13" i="6"/>
  <c r="CV8" i="6" s="1"/>
  <c r="CV12" i="6"/>
  <c r="CT10" i="6"/>
  <c r="CS10" i="6"/>
  <c r="CR10" i="6"/>
  <c r="CQ10" i="6"/>
  <c r="CP10" i="6"/>
  <c r="CO10" i="6"/>
  <c r="CT8" i="6"/>
  <c r="CT9" i="6" s="1"/>
  <c r="CS8" i="6"/>
  <c r="CS48" i="6" s="1"/>
  <c r="CR8" i="6"/>
  <c r="CQ8" i="6"/>
  <c r="CQ9" i="6" s="1"/>
  <c r="CP8" i="6"/>
  <c r="CP9" i="6" s="1"/>
  <c r="CO8" i="6"/>
  <c r="CO48" i="6" s="1"/>
  <c r="CV48" i="6" s="1"/>
  <c r="CV6" i="6"/>
  <c r="CV5" i="6"/>
  <c r="CV4" i="6"/>
  <c r="DD63" i="6"/>
  <c r="DD62" i="6"/>
  <c r="DD61" i="6"/>
  <c r="DC56" i="6"/>
  <c r="DB56" i="6"/>
  <c r="DA56" i="6"/>
  <c r="CY56" i="6"/>
  <c r="CX56" i="6"/>
  <c r="CW56" i="6"/>
  <c r="DC52" i="6"/>
  <c r="DC49" i="6"/>
  <c r="CZ46" i="6"/>
  <c r="CZ47" i="6" s="1"/>
  <c r="DD45" i="6"/>
  <c r="DD56" i="6" s="1"/>
  <c r="DC36" i="6"/>
  <c r="DB36" i="6"/>
  <c r="DA36" i="6"/>
  <c r="CZ36" i="6"/>
  <c r="CY36" i="6"/>
  <c r="CX36" i="6"/>
  <c r="CW36" i="6"/>
  <c r="DD35" i="6"/>
  <c r="DD34" i="6"/>
  <c r="DD33" i="6"/>
  <c r="DD32" i="6"/>
  <c r="DD31" i="6"/>
  <c r="DD30" i="6"/>
  <c r="DC27" i="6"/>
  <c r="DB27" i="6"/>
  <c r="DA27" i="6"/>
  <c r="CZ27" i="6"/>
  <c r="CY27" i="6"/>
  <c r="CX27" i="6"/>
  <c r="CW27" i="6"/>
  <c r="DC26" i="6"/>
  <c r="DB26" i="6"/>
  <c r="DA26" i="6"/>
  <c r="CZ26" i="6"/>
  <c r="CY26" i="6"/>
  <c r="CX26" i="6"/>
  <c r="CW26" i="6"/>
  <c r="DC23" i="6"/>
  <c r="DB23" i="6"/>
  <c r="DB24" i="6" s="1"/>
  <c r="DA23" i="6"/>
  <c r="DA24" i="6" s="1"/>
  <c r="CZ23" i="6"/>
  <c r="CY23" i="6"/>
  <c r="CX23" i="6"/>
  <c r="CX24" i="6" s="1"/>
  <c r="CW23" i="6"/>
  <c r="CW24" i="6" s="1"/>
  <c r="DD22" i="6"/>
  <c r="DD21" i="6"/>
  <c r="DD20" i="6"/>
  <c r="DD19" i="6"/>
  <c r="DD18" i="6"/>
  <c r="DD17" i="6"/>
  <c r="DD16" i="6"/>
  <c r="DD15" i="6"/>
  <c r="DD14" i="6"/>
  <c r="DD13" i="6"/>
  <c r="DD8" i="6" s="1"/>
  <c r="DD12" i="6"/>
  <c r="DB10" i="6"/>
  <c r="DA10" i="6"/>
  <c r="CZ10" i="6"/>
  <c r="CY10" i="6"/>
  <c r="CX10" i="6"/>
  <c r="CW10" i="6"/>
  <c r="DB8" i="6"/>
  <c r="DB9" i="6" s="1"/>
  <c r="DA8" i="6"/>
  <c r="DA48" i="6" s="1"/>
  <c r="CZ8" i="6"/>
  <c r="CZ9" i="6" s="1"/>
  <c r="CY8" i="6"/>
  <c r="CY48" i="6" s="1"/>
  <c r="CX8" i="6"/>
  <c r="CX9" i="6" s="1"/>
  <c r="CW8" i="6"/>
  <c r="CW48" i="6" s="1"/>
  <c r="DD48" i="6" s="1"/>
  <c r="DD6" i="6"/>
  <c r="DD5" i="6"/>
  <c r="DD4" i="6"/>
  <c r="CN63" i="6"/>
  <c r="CN62" i="6"/>
  <c r="CN61" i="6"/>
  <c r="CM56" i="6"/>
  <c r="CL56" i="6"/>
  <c r="CK56" i="6"/>
  <c r="CI56" i="6"/>
  <c r="CH56" i="6"/>
  <c r="CG56" i="6"/>
  <c r="CM52" i="6"/>
  <c r="CM49" i="6"/>
  <c r="CJ46" i="6"/>
  <c r="CJ47" i="6" s="1"/>
  <c r="CN45" i="6"/>
  <c r="CN56" i="6" s="1"/>
  <c r="CM36" i="6"/>
  <c r="CL36" i="6"/>
  <c r="CK36" i="6"/>
  <c r="CJ36" i="6"/>
  <c r="CI36" i="6"/>
  <c r="CH36" i="6"/>
  <c r="CG36" i="6"/>
  <c r="CN35" i="6"/>
  <c r="CN34" i="6"/>
  <c r="CN33" i="6"/>
  <c r="CN32" i="6"/>
  <c r="CN31" i="6"/>
  <c r="CN30" i="6"/>
  <c r="CM27" i="6"/>
  <c r="CL27" i="6"/>
  <c r="CK27" i="6"/>
  <c r="CJ27" i="6"/>
  <c r="CI27" i="6"/>
  <c r="CH27" i="6"/>
  <c r="CG27" i="6"/>
  <c r="CM26" i="6"/>
  <c r="CL26" i="6"/>
  <c r="CK26" i="6"/>
  <c r="CJ26" i="6"/>
  <c r="CI26" i="6"/>
  <c r="CH26" i="6"/>
  <c r="CG26" i="6"/>
  <c r="CM23" i="6"/>
  <c r="CM24" i="6" s="1"/>
  <c r="CL23" i="6"/>
  <c r="CL24" i="6" s="1"/>
  <c r="CK23" i="6"/>
  <c r="CK24" i="6" s="1"/>
  <c r="CJ23" i="6"/>
  <c r="CI23" i="6"/>
  <c r="CI24" i="6" s="1"/>
  <c r="CH23" i="6"/>
  <c r="CH24" i="6" s="1"/>
  <c r="CG23" i="6"/>
  <c r="CG24" i="6" s="1"/>
  <c r="CN22" i="6"/>
  <c r="CN21" i="6"/>
  <c r="CN20" i="6"/>
  <c r="CN19" i="6"/>
  <c r="CN18" i="6"/>
  <c r="CN17" i="6"/>
  <c r="CN16" i="6"/>
  <c r="CN15" i="6"/>
  <c r="CN14" i="6"/>
  <c r="CN13" i="6"/>
  <c r="CN8" i="6" s="1"/>
  <c r="CN12" i="6"/>
  <c r="CL10" i="6"/>
  <c r="CK10" i="6"/>
  <c r="CJ10" i="6"/>
  <c r="CI10" i="6"/>
  <c r="CH10" i="6"/>
  <c r="CG10" i="6"/>
  <c r="CL8" i="6"/>
  <c r="CL9" i="6" s="1"/>
  <c r="CK8" i="6"/>
  <c r="CK48" i="6" s="1"/>
  <c r="CJ8" i="6"/>
  <c r="CI8" i="6"/>
  <c r="CI9" i="6" s="1"/>
  <c r="CH8" i="6"/>
  <c r="CH48" i="6" s="1"/>
  <c r="CG8" i="6"/>
  <c r="CG48" i="6" s="1"/>
  <c r="CN6" i="6"/>
  <c r="CN5" i="6"/>
  <c r="CN4" i="6"/>
  <c r="CV23" i="6" l="1"/>
  <c r="CI28" i="6"/>
  <c r="CW28" i="6"/>
  <c r="CM28" i="6"/>
  <c r="DD9" i="6"/>
  <c r="DA28" i="6"/>
  <c r="CQ28" i="6"/>
  <c r="CQ38" i="6" s="1"/>
  <c r="CQ40" i="6" s="1"/>
  <c r="CQ42" i="6" s="1"/>
  <c r="CQ52" i="6" s="1"/>
  <c r="CV36" i="6"/>
  <c r="CJ28" i="6"/>
  <c r="CJ38" i="6" s="1"/>
  <c r="CJ40" i="6" s="1"/>
  <c r="CN27" i="6"/>
  <c r="CX28" i="6"/>
  <c r="CX38" i="6" s="1"/>
  <c r="CX40" i="6" s="1"/>
  <c r="DB28" i="6"/>
  <c r="DB38" i="6" s="1"/>
  <c r="DB40" i="6" s="1"/>
  <c r="CP28" i="6"/>
  <c r="CP38" i="6" s="1"/>
  <c r="CP40" i="6" s="1"/>
  <c r="CT28" i="6"/>
  <c r="CT38" i="6" s="1"/>
  <c r="CT40" i="6" s="1"/>
  <c r="CY9" i="6"/>
  <c r="CP48" i="6"/>
  <c r="CT48" i="6"/>
  <c r="CN9" i="6"/>
  <c r="CV9" i="6"/>
  <c r="CV27" i="6"/>
  <c r="CZ28" i="6"/>
  <c r="CZ54" i="6" s="1"/>
  <c r="CO28" i="6"/>
  <c r="CO38" i="6" s="1"/>
  <c r="CO40" i="6" s="1"/>
  <c r="CO49" i="6" s="1"/>
  <c r="CS28" i="6"/>
  <c r="CS38" i="6" s="1"/>
  <c r="CS40" i="6" s="1"/>
  <c r="CS42" i="6" s="1"/>
  <c r="CS52" i="6" s="1"/>
  <c r="CJ48" i="6"/>
  <c r="DD23" i="6"/>
  <c r="DD24" i="6" s="1"/>
  <c r="DD36" i="6"/>
  <c r="CR48" i="6"/>
  <c r="CR9" i="6"/>
  <c r="CR28" i="6"/>
  <c r="CR55" i="6" s="1"/>
  <c r="CN23" i="6"/>
  <c r="CN24" i="6" s="1"/>
  <c r="CN36" i="6"/>
  <c r="CW38" i="6"/>
  <c r="CW40" i="6" s="1"/>
  <c r="CW49" i="6" s="1"/>
  <c r="DA38" i="6"/>
  <c r="DA40" i="6" s="1"/>
  <c r="DA42" i="6" s="1"/>
  <c r="DA52" i="6" s="1"/>
  <c r="CV24" i="6"/>
  <c r="CQ24" i="6"/>
  <c r="CY28" i="6"/>
  <c r="CY38" i="6" s="1"/>
  <c r="CY40" i="6" s="1"/>
  <c r="CY42" i="6" s="1"/>
  <c r="CY52" i="6" s="1"/>
  <c r="DC28" i="6"/>
  <c r="DC38" i="6" s="1"/>
  <c r="DC40" i="6" s="1"/>
  <c r="DC42" i="6" s="1"/>
  <c r="CO9" i="6"/>
  <c r="CS9" i="6"/>
  <c r="CR24" i="6"/>
  <c r="CV26" i="6"/>
  <c r="CQ48" i="6"/>
  <c r="DD27" i="6"/>
  <c r="CV10" i="6"/>
  <c r="CU38" i="6"/>
  <c r="CU40" i="6" s="1"/>
  <c r="CU42" i="6" s="1"/>
  <c r="CZ48" i="6"/>
  <c r="CL48" i="6"/>
  <c r="CG28" i="6"/>
  <c r="CG38" i="6" s="1"/>
  <c r="CG40" i="6" s="1"/>
  <c r="CG42" i="6" s="1"/>
  <c r="CG52" i="6" s="1"/>
  <c r="DC24" i="6"/>
  <c r="DB48" i="6"/>
  <c r="CH9" i="6"/>
  <c r="CH28" i="6"/>
  <c r="CH38" i="6" s="1"/>
  <c r="CH40" i="6" s="1"/>
  <c r="CL28" i="6"/>
  <c r="CL38" i="6" s="1"/>
  <c r="CL40" i="6" s="1"/>
  <c r="CW9" i="6"/>
  <c r="DA9" i="6"/>
  <c r="CZ24" i="6"/>
  <c r="DD26" i="6"/>
  <c r="CK28" i="6"/>
  <c r="CK38" i="6" s="1"/>
  <c r="CK40" i="6" s="1"/>
  <c r="CK42" i="6" s="1"/>
  <c r="CK52" i="6" s="1"/>
  <c r="CY24" i="6"/>
  <c r="CX48" i="6"/>
  <c r="CJ9" i="6"/>
  <c r="DD10" i="6"/>
  <c r="CG9" i="6"/>
  <c r="CK9" i="6"/>
  <c r="CJ24" i="6"/>
  <c r="CN26" i="6"/>
  <c r="CI48" i="6"/>
  <c r="CN48" i="6" s="1"/>
  <c r="CN10" i="6"/>
  <c r="CI38" i="6"/>
  <c r="CI40" i="6" s="1"/>
  <c r="CM38" i="6"/>
  <c r="CM40" i="6" s="1"/>
  <c r="CM42" i="6" s="1"/>
  <c r="CO42" i="6" l="1"/>
  <c r="CO52" i="6" s="1"/>
  <c r="CJ55" i="6"/>
  <c r="CJ56" i="6" s="1"/>
  <c r="CJ51" i="6"/>
  <c r="CN28" i="6"/>
  <c r="CN38" i="6" s="1"/>
  <c r="CN40" i="6" s="1"/>
  <c r="CJ54" i="6"/>
  <c r="CS49" i="6"/>
  <c r="CQ49" i="6"/>
  <c r="DD28" i="6"/>
  <c r="DD38" i="6" s="1"/>
  <c r="DD40" i="6" s="1"/>
  <c r="DD42" i="6" s="1"/>
  <c r="DD52" i="6" s="1"/>
  <c r="DA49" i="6"/>
  <c r="CV28" i="6"/>
  <c r="CV38" i="6" s="1"/>
  <c r="CV40" i="6" s="1"/>
  <c r="CV42" i="6" s="1"/>
  <c r="CV52" i="6" s="1"/>
  <c r="CR51" i="6"/>
  <c r="CZ55" i="6"/>
  <c r="CW42" i="6"/>
  <c r="CW52" i="6" s="1"/>
  <c r="CR54" i="6"/>
  <c r="CZ38" i="6"/>
  <c r="CZ40" i="6" s="1"/>
  <c r="CZ51" i="6"/>
  <c r="CR38" i="6"/>
  <c r="CR40" i="6" s="1"/>
  <c r="CR42" i="6" s="1"/>
  <c r="CR52" i="6" s="1"/>
  <c r="CK49" i="6"/>
  <c r="CG49" i="6"/>
  <c r="CY49" i="6"/>
  <c r="CT49" i="6"/>
  <c r="CT42" i="6"/>
  <c r="CT52" i="6" s="1"/>
  <c r="CP49" i="6"/>
  <c r="CP42" i="6"/>
  <c r="CP52" i="6" s="1"/>
  <c r="CX49" i="6"/>
  <c r="CX42" i="6"/>
  <c r="CX52" i="6" s="1"/>
  <c r="DB49" i="6"/>
  <c r="DB42" i="6"/>
  <c r="DB52" i="6" s="1"/>
  <c r="CN42" i="6"/>
  <c r="CN52" i="6" s="1"/>
  <c r="CN49" i="6"/>
  <c r="CJ42" i="6"/>
  <c r="CJ52" i="6" s="1"/>
  <c r="CJ49" i="6"/>
  <c r="CL49" i="6"/>
  <c r="CL42" i="6"/>
  <c r="CL52" i="6" s="1"/>
  <c r="CI42" i="6"/>
  <c r="CI52" i="6" s="1"/>
  <c r="CI49" i="6"/>
  <c r="CH49" i="6"/>
  <c r="CH42" i="6"/>
  <c r="CH52" i="6" s="1"/>
  <c r="BZ65" i="6"/>
  <c r="BZ66" i="6" s="1"/>
  <c r="CA65" i="6"/>
  <c r="CA66" i="6" s="1"/>
  <c r="CB65" i="6"/>
  <c r="CB66" i="6" s="1"/>
  <c r="CC65" i="6"/>
  <c r="CC66" i="6" s="1"/>
  <c r="CD65" i="6"/>
  <c r="CD66" i="6" s="1"/>
  <c r="BY65" i="6"/>
  <c r="BY66" i="6" s="1"/>
  <c r="BZ63" i="6"/>
  <c r="CA63" i="6"/>
  <c r="CB63" i="6"/>
  <c r="CC63" i="6"/>
  <c r="CD63" i="6"/>
  <c r="BY63" i="6"/>
  <c r="BZ62" i="6"/>
  <c r="CA62" i="6"/>
  <c r="CB62" i="6"/>
  <c r="CC62" i="6"/>
  <c r="CD62" i="6"/>
  <c r="BY62" i="6"/>
  <c r="BZ61" i="6"/>
  <c r="CA61" i="6"/>
  <c r="CB61" i="6"/>
  <c r="CC61" i="6"/>
  <c r="CD61" i="6"/>
  <c r="BY61" i="6"/>
  <c r="DL63" i="6"/>
  <c r="BX63" i="6"/>
  <c r="BP63" i="6"/>
  <c r="BH63" i="6"/>
  <c r="AZ63" i="6"/>
  <c r="AR63" i="6"/>
  <c r="AK63" i="6"/>
  <c r="AD63" i="6"/>
  <c r="X63" i="6"/>
  <c r="R63" i="6"/>
  <c r="L63" i="6"/>
  <c r="DL62" i="6"/>
  <c r="BX62" i="6"/>
  <c r="BP62" i="6"/>
  <c r="BH62" i="6"/>
  <c r="AZ62" i="6"/>
  <c r="AR62" i="6"/>
  <c r="AK62" i="6"/>
  <c r="AD62" i="6"/>
  <c r="X62" i="6"/>
  <c r="R62" i="6"/>
  <c r="L62" i="6"/>
  <c r="DL61" i="6"/>
  <c r="BX61" i="6"/>
  <c r="BP61" i="6"/>
  <c r="BF61" i="6"/>
  <c r="BB61" i="6"/>
  <c r="AZ61" i="6"/>
  <c r="AR61" i="6"/>
  <c r="AK61" i="6"/>
  <c r="AD61" i="6"/>
  <c r="V61" i="6"/>
  <c r="U61" i="6"/>
  <c r="S61" i="6"/>
  <c r="P61" i="6"/>
  <c r="R61" i="6" s="1"/>
  <c r="L61" i="6"/>
  <c r="X61" i="6" l="1"/>
  <c r="CR49" i="6"/>
  <c r="CV49" i="6"/>
  <c r="DD49" i="6"/>
  <c r="BH61" i="6"/>
  <c r="CR56" i="6"/>
  <c r="CZ42" i="6"/>
  <c r="CZ52" i="6" s="1"/>
  <c r="CZ49" i="6"/>
  <c r="CZ56" i="6"/>
  <c r="CF65" i="6"/>
  <c r="CF66" i="6" s="1"/>
  <c r="BL56" i="6"/>
  <c r="BF13" i="6" l="1"/>
  <c r="BB13" i="6"/>
  <c r="DK56" i="6" l="1"/>
  <c r="DJ56" i="6"/>
  <c r="DI56" i="6"/>
  <c r="DG56" i="6"/>
  <c r="DF56" i="6"/>
  <c r="DE56" i="6"/>
  <c r="DK52" i="6"/>
  <c r="DK49" i="6"/>
  <c r="DH46" i="6"/>
  <c r="DH47" i="6" s="1"/>
  <c r="DL45" i="6"/>
  <c r="DL56" i="6" s="1"/>
  <c r="DK36" i="6"/>
  <c r="DJ36" i="6"/>
  <c r="DI36" i="6"/>
  <c r="DH36" i="6"/>
  <c r="DG36" i="6"/>
  <c r="DF36" i="6"/>
  <c r="DE36" i="6"/>
  <c r="DL35" i="6"/>
  <c r="DL34" i="6"/>
  <c r="DL33" i="6"/>
  <c r="DL32" i="6"/>
  <c r="DL31" i="6"/>
  <c r="DL30" i="6"/>
  <c r="DK27" i="6"/>
  <c r="DJ27" i="6"/>
  <c r="DI27" i="6"/>
  <c r="DH27" i="6"/>
  <c r="DG27" i="6"/>
  <c r="DF27" i="6"/>
  <c r="DE27" i="6"/>
  <c r="DK26" i="6"/>
  <c r="DJ26" i="6"/>
  <c r="DI26" i="6"/>
  <c r="DH26" i="6"/>
  <c r="DG26" i="6"/>
  <c r="DF26" i="6"/>
  <c r="DE26" i="6"/>
  <c r="DK23" i="6"/>
  <c r="DK24" i="6" s="1"/>
  <c r="DJ23" i="6"/>
  <c r="DJ24" i="6" s="1"/>
  <c r="DI23" i="6"/>
  <c r="DH23" i="6"/>
  <c r="DG23" i="6"/>
  <c r="DG24" i="6" s="1"/>
  <c r="DF23" i="6"/>
  <c r="DF24" i="6" s="1"/>
  <c r="DE23" i="6"/>
  <c r="DL22" i="6"/>
  <c r="DL21" i="6"/>
  <c r="DL20" i="6"/>
  <c r="DL19" i="6"/>
  <c r="DL18" i="6"/>
  <c r="DL17" i="6"/>
  <c r="DL16" i="6"/>
  <c r="DL15" i="6"/>
  <c r="DL14" i="6"/>
  <c r="DL13" i="6"/>
  <c r="DL8" i="6" s="1"/>
  <c r="DL12" i="6"/>
  <c r="DJ10" i="6"/>
  <c r="DI10" i="6"/>
  <c r="DH10" i="6"/>
  <c r="DG10" i="6"/>
  <c r="DF10" i="6"/>
  <c r="DE10" i="6"/>
  <c r="DJ8" i="6"/>
  <c r="DJ48" i="6" s="1"/>
  <c r="DI8" i="6"/>
  <c r="DI48" i="6" s="1"/>
  <c r="DH8" i="6"/>
  <c r="DH9" i="6" s="1"/>
  <c r="DG8" i="6"/>
  <c r="DG9" i="6" s="1"/>
  <c r="DF8" i="6"/>
  <c r="DF48" i="6" s="1"/>
  <c r="DE8" i="6"/>
  <c r="DE48" i="6" s="1"/>
  <c r="DL6" i="6"/>
  <c r="DL5" i="6"/>
  <c r="DL4" i="6"/>
  <c r="CE56" i="6"/>
  <c r="CD56" i="6"/>
  <c r="CC56" i="6"/>
  <c r="CA56" i="6"/>
  <c r="BZ56" i="6"/>
  <c r="BY56" i="6"/>
  <c r="CE52" i="6"/>
  <c r="CE49" i="6"/>
  <c r="CB46" i="6"/>
  <c r="CB47" i="6" s="1"/>
  <c r="CF45" i="6"/>
  <c r="CF56" i="6" s="1"/>
  <c r="CE36" i="6"/>
  <c r="CD36" i="6"/>
  <c r="CC36" i="6"/>
  <c r="CB36" i="6"/>
  <c r="CA36" i="6"/>
  <c r="BZ36" i="6"/>
  <c r="BY36" i="6"/>
  <c r="CF35" i="6"/>
  <c r="CF34" i="6"/>
  <c r="CF33" i="6"/>
  <c r="CF32" i="6"/>
  <c r="CF31" i="6"/>
  <c r="CF30" i="6"/>
  <c r="CE27" i="6"/>
  <c r="CD27" i="6"/>
  <c r="CC27" i="6"/>
  <c r="CB27" i="6"/>
  <c r="CA27" i="6"/>
  <c r="BZ27" i="6"/>
  <c r="BY27" i="6"/>
  <c r="CE26" i="6"/>
  <c r="CD26" i="6"/>
  <c r="CC26" i="6"/>
  <c r="CB26" i="6"/>
  <c r="CA26" i="6"/>
  <c r="BZ26" i="6"/>
  <c r="BY26" i="6"/>
  <c r="CE23" i="6"/>
  <c r="CE24" i="6" s="1"/>
  <c r="CD23" i="6"/>
  <c r="CD24" i="6" s="1"/>
  <c r="CC23" i="6"/>
  <c r="CB23" i="6"/>
  <c r="CB24" i="6" s="1"/>
  <c r="CA23" i="6"/>
  <c r="CA24" i="6" s="1"/>
  <c r="BZ23" i="6"/>
  <c r="BZ24" i="6" s="1"/>
  <c r="BY23" i="6"/>
  <c r="CF22" i="6"/>
  <c r="CF21" i="6"/>
  <c r="CF20" i="6"/>
  <c r="CF19" i="6"/>
  <c r="CF18" i="6"/>
  <c r="CF17" i="6"/>
  <c r="CF16" i="6"/>
  <c r="CF15" i="6"/>
  <c r="CF14" i="6"/>
  <c r="CF13" i="6"/>
  <c r="CF12" i="6"/>
  <c r="CD10" i="6"/>
  <c r="CC10" i="6"/>
  <c r="CB10" i="6"/>
  <c r="CA10" i="6"/>
  <c r="BZ10" i="6"/>
  <c r="BY10" i="6"/>
  <c r="CD8" i="6"/>
  <c r="CD48" i="6" s="1"/>
  <c r="CC8" i="6"/>
  <c r="CC48" i="6" s="1"/>
  <c r="CB8" i="6"/>
  <c r="CB9" i="6" s="1"/>
  <c r="CA8" i="6"/>
  <c r="CA9" i="6" s="1"/>
  <c r="BZ8" i="6"/>
  <c r="BZ48" i="6" s="1"/>
  <c r="BY8" i="6"/>
  <c r="BY48" i="6" s="1"/>
  <c r="CF5" i="6"/>
  <c r="CF4" i="6"/>
  <c r="BW56" i="6"/>
  <c r="BV56" i="6"/>
  <c r="BU56" i="6"/>
  <c r="BS56" i="6"/>
  <c r="BR56" i="6"/>
  <c r="BQ56" i="6"/>
  <c r="BW52" i="6"/>
  <c r="BW49" i="6"/>
  <c r="BT46" i="6"/>
  <c r="BT47" i="6" s="1"/>
  <c r="BX45" i="6"/>
  <c r="BX56" i="6" s="1"/>
  <c r="BW36" i="6"/>
  <c r="BV36" i="6"/>
  <c r="BU36" i="6"/>
  <c r="BT36" i="6"/>
  <c r="BS36" i="6"/>
  <c r="BR36" i="6"/>
  <c r="BQ36" i="6"/>
  <c r="BX35" i="6"/>
  <c r="BX34" i="6"/>
  <c r="BX33" i="6"/>
  <c r="BX32" i="6"/>
  <c r="BX31" i="6"/>
  <c r="BX30" i="6"/>
  <c r="BW27" i="6"/>
  <c r="BV27" i="6"/>
  <c r="BU27" i="6"/>
  <c r="BT27" i="6"/>
  <c r="BS27" i="6"/>
  <c r="BR27" i="6"/>
  <c r="BQ27" i="6"/>
  <c r="BW26" i="6"/>
  <c r="BV26" i="6"/>
  <c r="BU26" i="6"/>
  <c r="BT26" i="6"/>
  <c r="BS26" i="6"/>
  <c r="BR26" i="6"/>
  <c r="BQ26" i="6"/>
  <c r="BW23" i="6"/>
  <c r="BW24" i="6" s="1"/>
  <c r="BV23" i="6"/>
  <c r="BV24" i="6" s="1"/>
  <c r="BU23" i="6"/>
  <c r="BT23" i="6"/>
  <c r="BS23" i="6"/>
  <c r="BS24" i="6" s="1"/>
  <c r="BR23" i="6"/>
  <c r="BR24" i="6" s="1"/>
  <c r="BQ23" i="6"/>
  <c r="BX22" i="6"/>
  <c r="BX21" i="6"/>
  <c r="BX20" i="6"/>
  <c r="BX19" i="6"/>
  <c r="BX18" i="6"/>
  <c r="BX17" i="6"/>
  <c r="BX16" i="6"/>
  <c r="BX15" i="6"/>
  <c r="BX14" i="6"/>
  <c r="BX13" i="6"/>
  <c r="BX8" i="6" s="1"/>
  <c r="BX12" i="6"/>
  <c r="BV10" i="6"/>
  <c r="BU10" i="6"/>
  <c r="BT10" i="6"/>
  <c r="BS10" i="6"/>
  <c r="BR10" i="6"/>
  <c r="BQ10" i="6"/>
  <c r="BV8" i="6"/>
  <c r="BV48" i="6" s="1"/>
  <c r="BU8" i="6"/>
  <c r="BU48" i="6" s="1"/>
  <c r="BT8" i="6"/>
  <c r="BT9" i="6" s="1"/>
  <c r="BS8" i="6"/>
  <c r="BS48" i="6" s="1"/>
  <c r="BR8" i="6"/>
  <c r="BR48" i="6" s="1"/>
  <c r="BQ8" i="6"/>
  <c r="BQ48" i="6" s="1"/>
  <c r="BX5" i="6"/>
  <c r="BX4" i="6"/>
  <c r="BO56" i="6"/>
  <c r="BN56" i="6"/>
  <c r="BM56" i="6"/>
  <c r="BK56" i="6"/>
  <c r="BJ56" i="6"/>
  <c r="BI56" i="6"/>
  <c r="BO52" i="6"/>
  <c r="BO49" i="6"/>
  <c r="BP45" i="6"/>
  <c r="BP56" i="6" s="1"/>
  <c r="BO36" i="6"/>
  <c r="BN36" i="6"/>
  <c r="BM36" i="6"/>
  <c r="BL36" i="6"/>
  <c r="BK36" i="6"/>
  <c r="BJ36" i="6"/>
  <c r="BI36" i="6"/>
  <c r="BP35" i="6"/>
  <c r="BP34" i="6"/>
  <c r="BP33" i="6"/>
  <c r="BP32" i="6"/>
  <c r="BP31" i="6"/>
  <c r="BP30" i="6"/>
  <c r="BO27" i="6"/>
  <c r="BN27" i="6"/>
  <c r="BM27" i="6"/>
  <c r="BL27" i="6"/>
  <c r="BK27" i="6"/>
  <c r="BJ27" i="6"/>
  <c r="BI27" i="6"/>
  <c r="BO26" i="6"/>
  <c r="BN26" i="6"/>
  <c r="BM26" i="6"/>
  <c r="BL26" i="6"/>
  <c r="BK26" i="6"/>
  <c r="BJ26" i="6"/>
  <c r="BI26" i="6"/>
  <c r="BO23" i="6"/>
  <c r="BO24" i="6" s="1"/>
  <c r="BN23" i="6"/>
  <c r="BN24" i="6" s="1"/>
  <c r="BM23" i="6"/>
  <c r="BL23" i="6"/>
  <c r="BL24" i="6" s="1"/>
  <c r="BK23" i="6"/>
  <c r="BK24" i="6" s="1"/>
  <c r="BJ23" i="6"/>
  <c r="BJ24" i="6" s="1"/>
  <c r="BI23" i="6"/>
  <c r="BP22" i="6"/>
  <c r="BP21" i="6"/>
  <c r="BP20" i="6"/>
  <c r="BP19" i="6"/>
  <c r="BP18" i="6"/>
  <c r="BP17" i="6"/>
  <c r="BP16" i="6"/>
  <c r="BP15" i="6"/>
  <c r="BP14" i="6"/>
  <c r="BP13" i="6"/>
  <c r="BP8" i="6" s="1"/>
  <c r="BP12" i="6"/>
  <c r="BN10" i="6"/>
  <c r="BM10" i="6"/>
  <c r="BL10" i="6"/>
  <c r="BK10" i="6"/>
  <c r="BJ10" i="6"/>
  <c r="BI10" i="6"/>
  <c r="BN8" i="6"/>
  <c r="BN48" i="6" s="1"/>
  <c r="BM8" i="6"/>
  <c r="BM48" i="6" s="1"/>
  <c r="BL8" i="6"/>
  <c r="BL9" i="6" s="1"/>
  <c r="BK8" i="6"/>
  <c r="BK48" i="6" s="1"/>
  <c r="BJ8" i="6"/>
  <c r="BJ48" i="6" s="1"/>
  <c r="BI8" i="6"/>
  <c r="BI48" i="6" s="1"/>
  <c r="BP6" i="6"/>
  <c r="BP5" i="6"/>
  <c r="BP4" i="6"/>
  <c r="BD46" i="6"/>
  <c r="BD36" i="6"/>
  <c r="BD27" i="6"/>
  <c r="BD26" i="6"/>
  <c r="BD23" i="6"/>
  <c r="BD24" i="6" s="1"/>
  <c r="BD10" i="6"/>
  <c r="BD8" i="6"/>
  <c r="BD9" i="6" s="1"/>
  <c r="BC56" i="6"/>
  <c r="BB56" i="6"/>
  <c r="BC36" i="6"/>
  <c r="BB36" i="6"/>
  <c r="BC27" i="6"/>
  <c r="BB27" i="6"/>
  <c r="BC26" i="6"/>
  <c r="BB26" i="6"/>
  <c r="BC23" i="6"/>
  <c r="BB23" i="6"/>
  <c r="BB24" i="6" s="1"/>
  <c r="BC10" i="6"/>
  <c r="BB10" i="6"/>
  <c r="BC8" i="6"/>
  <c r="BC9" i="6" s="1"/>
  <c r="BB8" i="6"/>
  <c r="BB48" i="6" s="1"/>
  <c r="DF28" i="6" l="1"/>
  <c r="DJ28" i="6"/>
  <c r="BX36" i="6"/>
  <c r="CF63" i="6"/>
  <c r="CF8" i="6"/>
  <c r="CF9" i="6" s="1"/>
  <c r="CF61" i="6"/>
  <c r="CF62" i="6"/>
  <c r="DL36" i="6"/>
  <c r="CF36" i="6"/>
  <c r="BL28" i="6"/>
  <c r="BL55" i="6" s="1"/>
  <c r="BT28" i="6"/>
  <c r="BT55" i="6" s="1"/>
  <c r="CE28" i="6"/>
  <c r="CE38" i="6" s="1"/>
  <c r="CE40" i="6" s="1"/>
  <c r="CE42" i="6" s="1"/>
  <c r="BN28" i="6"/>
  <c r="BN55" i="6" s="1"/>
  <c r="BR28" i="6"/>
  <c r="BR38" i="6" s="1"/>
  <c r="BR40" i="6" s="1"/>
  <c r="BR49" i="6" s="1"/>
  <c r="BV28" i="6"/>
  <c r="BV38" i="6" s="1"/>
  <c r="BV40" i="6" s="1"/>
  <c r="BV42" i="6" s="1"/>
  <c r="BV52" i="6" s="1"/>
  <c r="BY28" i="6"/>
  <c r="BY38" i="6" s="1"/>
  <c r="BY40" i="6" s="1"/>
  <c r="CC28" i="6"/>
  <c r="CC38" i="6" s="1"/>
  <c r="CC40" i="6" s="1"/>
  <c r="CC42" i="6" s="1"/>
  <c r="CC52" i="6" s="1"/>
  <c r="DG28" i="6"/>
  <c r="DG38" i="6" s="1"/>
  <c r="DG40" i="6" s="1"/>
  <c r="DK28" i="6"/>
  <c r="DK38" i="6" s="1"/>
  <c r="DK40" i="6" s="1"/>
  <c r="DK42" i="6" s="1"/>
  <c r="BK28" i="6"/>
  <c r="BK38" i="6" s="1"/>
  <c r="BK40" i="6" s="1"/>
  <c r="BK42" i="6" s="1"/>
  <c r="BK52" i="6" s="1"/>
  <c r="BO28" i="6"/>
  <c r="BO38" i="6" s="1"/>
  <c r="BO40" i="6" s="1"/>
  <c r="BO42" i="6" s="1"/>
  <c r="BS28" i="6"/>
  <c r="BS38" i="6" s="1"/>
  <c r="BS40" i="6" s="1"/>
  <c r="BS49" i="6" s="1"/>
  <c r="BW28" i="6"/>
  <c r="BW38" i="6" s="1"/>
  <c r="BW40" i="6" s="1"/>
  <c r="BW42" i="6" s="1"/>
  <c r="BZ28" i="6"/>
  <c r="BZ38" i="6" s="1"/>
  <c r="BZ40" i="6" s="1"/>
  <c r="BZ42" i="6" s="1"/>
  <c r="BZ52" i="6" s="1"/>
  <c r="CD28" i="6"/>
  <c r="CD38" i="6" s="1"/>
  <c r="CD40" i="6" s="1"/>
  <c r="CD49" i="6" s="1"/>
  <c r="BU28" i="6"/>
  <c r="BU38" i="6" s="1"/>
  <c r="BU40" i="6" s="1"/>
  <c r="DG48" i="6"/>
  <c r="DL27" i="6"/>
  <c r="DI28" i="6"/>
  <c r="DI38" i="6" s="1"/>
  <c r="DI40" i="6" s="1"/>
  <c r="DI42" i="6" s="1"/>
  <c r="DI52" i="6" s="1"/>
  <c r="DI9" i="6"/>
  <c r="DL48" i="6"/>
  <c r="DE9" i="6"/>
  <c r="DL9" i="6"/>
  <c r="DH28" i="6"/>
  <c r="DH51" i="6" s="1"/>
  <c r="DE28" i="6"/>
  <c r="DE38" i="6" s="1"/>
  <c r="DE40" i="6" s="1"/>
  <c r="DE42" i="6" s="1"/>
  <c r="DE52" i="6" s="1"/>
  <c r="DJ38" i="6"/>
  <c r="DJ40" i="6" s="1"/>
  <c r="DJ42" i="6" s="1"/>
  <c r="DJ52" i="6" s="1"/>
  <c r="DF38" i="6"/>
  <c r="DF40" i="6" s="1"/>
  <c r="DF49" i="6" s="1"/>
  <c r="DL23" i="6"/>
  <c r="DL24" i="6" s="1"/>
  <c r="CA28" i="6"/>
  <c r="CA38" i="6" s="1"/>
  <c r="CA40" i="6" s="1"/>
  <c r="CC9" i="6"/>
  <c r="BY9" i="6"/>
  <c r="CF27" i="6"/>
  <c r="CA48" i="6"/>
  <c r="CF23" i="6"/>
  <c r="CF24" i="6" s="1"/>
  <c r="CF26" i="6"/>
  <c r="BV9" i="6"/>
  <c r="BX27" i="6"/>
  <c r="BU9" i="6"/>
  <c r="BR9" i="6"/>
  <c r="BQ28" i="6"/>
  <c r="BQ38" i="6" s="1"/>
  <c r="BQ40" i="6" s="1"/>
  <c r="BQ9" i="6"/>
  <c r="BS9" i="6"/>
  <c r="BX9" i="6"/>
  <c r="BX23" i="6"/>
  <c r="BP36" i="6"/>
  <c r="BJ28" i="6"/>
  <c r="BJ38" i="6" s="1"/>
  <c r="BJ40" i="6" s="1"/>
  <c r="BJ42" i="6" s="1"/>
  <c r="BJ52" i="6" s="1"/>
  <c r="BI28" i="6"/>
  <c r="BI38" i="6" s="1"/>
  <c r="BI40" i="6" s="1"/>
  <c r="BK9" i="6"/>
  <c r="BJ9" i="6"/>
  <c r="BI9" i="6"/>
  <c r="BP27" i="6"/>
  <c r="BM28" i="6"/>
  <c r="BM38" i="6" s="1"/>
  <c r="BM40" i="6" s="1"/>
  <c r="BN9" i="6"/>
  <c r="BM9" i="6"/>
  <c r="BP10" i="6"/>
  <c r="BP23" i="6"/>
  <c r="BP24" i="6" s="1"/>
  <c r="DH24" i="6"/>
  <c r="DL26" i="6"/>
  <c r="DF9" i="6"/>
  <c r="DJ9" i="6"/>
  <c r="DL10" i="6"/>
  <c r="DE24" i="6"/>
  <c r="DI24" i="6"/>
  <c r="DH48" i="6"/>
  <c r="CB28" i="6"/>
  <c r="CB38" i="6" s="1"/>
  <c r="CB40" i="6" s="1"/>
  <c r="BZ9" i="6"/>
  <c r="CD9" i="6"/>
  <c r="CF10" i="6"/>
  <c r="BY24" i="6"/>
  <c r="CC24" i="6"/>
  <c r="CB48" i="6"/>
  <c r="BT24" i="6"/>
  <c r="BX26" i="6"/>
  <c r="BX10" i="6"/>
  <c r="BQ24" i="6"/>
  <c r="BU24" i="6"/>
  <c r="BT48" i="6"/>
  <c r="BX48" i="6" s="1"/>
  <c r="BM24" i="6"/>
  <c r="BP9" i="6"/>
  <c r="BP26" i="6"/>
  <c r="BI24" i="6"/>
  <c r="BL48" i="6"/>
  <c r="BP48" i="6" s="1"/>
  <c r="BD28" i="6"/>
  <c r="BD38" i="6" s="1"/>
  <c r="BD40" i="6" s="1"/>
  <c r="BB28" i="6"/>
  <c r="BB38" i="6" s="1"/>
  <c r="BB40" i="6" s="1"/>
  <c r="BC28" i="6"/>
  <c r="BC38" i="6" s="1"/>
  <c r="BC40" i="6" s="1"/>
  <c r="BD48" i="6"/>
  <c r="BC24" i="6"/>
  <c r="BC48" i="6"/>
  <c r="BB9" i="6"/>
  <c r="BG56" i="6"/>
  <c r="BF56" i="6"/>
  <c r="BE56" i="6"/>
  <c r="BA56" i="6"/>
  <c r="AQ56" i="6"/>
  <c r="AP56" i="6"/>
  <c r="AO56" i="6"/>
  <c r="AN56" i="6"/>
  <c r="AM56" i="6"/>
  <c r="AL56" i="6"/>
  <c r="AJ56" i="6"/>
  <c r="AI56" i="6"/>
  <c r="AH56" i="6"/>
  <c r="AG56" i="6"/>
  <c r="AF56" i="6"/>
  <c r="AE56" i="6"/>
  <c r="AC56" i="6"/>
  <c r="AB56" i="6"/>
  <c r="AA56" i="6"/>
  <c r="Z56" i="6"/>
  <c r="Y56" i="6"/>
  <c r="W56" i="6"/>
  <c r="V56" i="6"/>
  <c r="U56" i="6"/>
  <c r="T56" i="6"/>
  <c r="S56" i="6"/>
  <c r="Q56" i="6"/>
  <c r="P56" i="6"/>
  <c r="O56" i="6"/>
  <c r="N56" i="6"/>
  <c r="M56" i="6"/>
  <c r="K56" i="6"/>
  <c r="J56" i="6"/>
  <c r="I56" i="6"/>
  <c r="H56" i="6"/>
  <c r="G56" i="6"/>
  <c r="BG52" i="6"/>
  <c r="AQ52" i="6"/>
  <c r="AJ52" i="6"/>
  <c r="AC52" i="6"/>
  <c r="W52" i="6"/>
  <c r="Q52" i="6"/>
  <c r="K52" i="6"/>
  <c r="AZ47" i="6"/>
  <c r="AT46" i="6"/>
  <c r="AT47" i="6" s="1"/>
  <c r="AU46" i="6"/>
  <c r="AU47" i="6" s="1"/>
  <c r="AV46" i="6"/>
  <c r="AV47" i="6" s="1"/>
  <c r="AW46" i="6"/>
  <c r="AW47" i="6" s="1"/>
  <c r="AX46" i="6"/>
  <c r="AX47" i="6" s="1"/>
  <c r="AS46" i="6"/>
  <c r="AS47" i="6" s="1"/>
  <c r="BT38" i="6" l="1"/>
  <c r="BT40" i="6" s="1"/>
  <c r="BT51" i="6"/>
  <c r="BT54" i="6"/>
  <c r="BL38" i="6"/>
  <c r="BL40" i="6" s="1"/>
  <c r="BL49" i="6" s="1"/>
  <c r="CF68" i="6"/>
  <c r="BL54" i="6"/>
  <c r="BL51" i="6"/>
  <c r="DH55" i="6"/>
  <c r="DH54" i="6"/>
  <c r="BK49" i="6"/>
  <c r="BN38" i="6"/>
  <c r="BN40" i="6" s="1"/>
  <c r="BN42" i="6" s="1"/>
  <c r="BN52" i="6" s="1"/>
  <c r="BN54" i="6"/>
  <c r="CF48" i="6"/>
  <c r="BY49" i="6"/>
  <c r="BY42" i="6"/>
  <c r="BY52" i="6" s="1"/>
  <c r="DH38" i="6"/>
  <c r="DH40" i="6" s="1"/>
  <c r="DH42" i="6" s="1"/>
  <c r="DH52" i="6" s="1"/>
  <c r="BX28" i="6"/>
  <c r="BX38" i="6" s="1"/>
  <c r="BX40" i="6" s="1"/>
  <c r="BX49" i="6" s="1"/>
  <c r="BM55" i="6"/>
  <c r="BM54" i="6"/>
  <c r="BI55" i="6"/>
  <c r="BI54" i="6"/>
  <c r="DL28" i="6"/>
  <c r="DL38" i="6" s="1"/>
  <c r="DL40" i="6" s="1"/>
  <c r="DL42" i="6" s="1"/>
  <c r="DL52" i="6" s="1"/>
  <c r="BJ55" i="6"/>
  <c r="BJ54" i="6"/>
  <c r="BK55" i="6"/>
  <c r="BK54" i="6"/>
  <c r="DI49" i="6"/>
  <c r="DJ49" i="6"/>
  <c r="DF42" i="6"/>
  <c r="DF52" i="6" s="1"/>
  <c r="DE49" i="6"/>
  <c r="CC49" i="6"/>
  <c r="CF28" i="6"/>
  <c r="CF38" i="6" s="1"/>
  <c r="CF40" i="6" s="1"/>
  <c r="CF42" i="6" s="1"/>
  <c r="CF52" i="6" s="1"/>
  <c r="CD42" i="6"/>
  <c r="CD52" i="6" s="1"/>
  <c r="BZ49" i="6"/>
  <c r="BV49" i="6"/>
  <c r="BR42" i="6"/>
  <c r="BR52" i="6" s="1"/>
  <c r="BX24" i="6"/>
  <c r="BS42" i="6"/>
  <c r="BS52" i="6" s="1"/>
  <c r="BP28" i="6"/>
  <c r="BP38" i="6" s="1"/>
  <c r="BP40" i="6" s="1"/>
  <c r="BP42" i="6" s="1"/>
  <c r="BP52" i="6" s="1"/>
  <c r="BJ49" i="6"/>
  <c r="BD54" i="6"/>
  <c r="DG49" i="6"/>
  <c r="DG42" i="6"/>
  <c r="DG52" i="6" s="1"/>
  <c r="CA49" i="6"/>
  <c r="CA42" i="6"/>
  <c r="CA52" i="6" s="1"/>
  <c r="CB42" i="6"/>
  <c r="CB52" i="6" s="1"/>
  <c r="CB49" i="6"/>
  <c r="CB55" i="6"/>
  <c r="CB56" i="6" s="1"/>
  <c r="CB54" i="6"/>
  <c r="CB51" i="6"/>
  <c r="BT56" i="6"/>
  <c r="BT42" i="6"/>
  <c r="BT52" i="6" s="1"/>
  <c r="BT49" i="6"/>
  <c r="BU42" i="6"/>
  <c r="BU52" i="6" s="1"/>
  <c r="BU49" i="6"/>
  <c r="BQ42" i="6"/>
  <c r="BQ52" i="6" s="1"/>
  <c r="BQ49" i="6"/>
  <c r="BM42" i="6"/>
  <c r="BM52" i="6" s="1"/>
  <c r="BM49" i="6"/>
  <c r="BI42" i="6"/>
  <c r="BI52" i="6" s="1"/>
  <c r="BI49" i="6"/>
  <c r="BD55" i="6"/>
  <c r="BD56" i="6" s="1"/>
  <c r="BD49" i="6"/>
  <c r="BD42" i="6"/>
  <c r="BD52" i="6" s="1"/>
  <c r="BC49" i="6"/>
  <c r="BC42" i="6"/>
  <c r="BC52" i="6" s="1"/>
  <c r="BB49" i="6"/>
  <c r="BB42" i="6"/>
  <c r="BB52" i="6" s="1"/>
  <c r="AW36" i="6"/>
  <c r="AW27" i="6"/>
  <c r="AW26" i="6"/>
  <c r="AW23" i="6"/>
  <c r="AW10" i="6"/>
  <c r="AW8" i="6"/>
  <c r="BL42" i="6" l="1"/>
  <c r="BL52" i="6" s="1"/>
  <c r="BN49" i="6"/>
  <c r="AW28" i="6"/>
  <c r="AW51" i="6" s="1"/>
  <c r="DH49" i="6"/>
  <c r="DH56" i="6"/>
  <c r="DL49" i="6"/>
  <c r="CF49" i="6"/>
  <c r="BX42" i="6"/>
  <c r="BX52" i="6" s="1"/>
  <c r="BP49" i="6"/>
  <c r="AW9" i="6"/>
  <c r="AW48" i="6"/>
  <c r="AW24" i="6"/>
  <c r="AH26" i="6"/>
  <c r="AW55" i="6" l="1"/>
  <c r="AW54" i="6"/>
  <c r="AW38" i="6"/>
  <c r="AW40" i="6" s="1"/>
  <c r="AV36" i="6"/>
  <c r="AV27" i="6"/>
  <c r="AV26" i="6"/>
  <c r="AV23" i="6"/>
  <c r="AV10" i="6"/>
  <c r="AV8" i="6"/>
  <c r="AO36" i="6"/>
  <c r="AO27" i="6"/>
  <c r="AO26" i="6"/>
  <c r="AO23" i="6"/>
  <c r="AO10" i="6"/>
  <c r="AO8" i="6"/>
  <c r="AO9" i="6" s="1"/>
  <c r="AQ23" i="6"/>
  <c r="AQ24" i="6" s="1"/>
  <c r="AQ26" i="6"/>
  <c r="AQ27" i="6"/>
  <c r="AQ36" i="6"/>
  <c r="AQ49" i="6"/>
  <c r="AH36" i="6"/>
  <c r="AH27" i="6"/>
  <c r="AH28" i="6" s="1"/>
  <c r="AH23" i="6"/>
  <c r="AH24" i="6" s="1"/>
  <c r="AH10" i="6"/>
  <c r="AH8" i="6"/>
  <c r="AH9" i="6" s="1"/>
  <c r="AW56" i="6" l="1"/>
  <c r="AW42" i="6"/>
  <c r="AW49" i="6"/>
  <c r="AW52" i="6"/>
  <c r="AQ28" i="6"/>
  <c r="AQ38" i="6" s="1"/>
  <c r="AQ40" i="6" s="1"/>
  <c r="AQ42" i="6" s="1"/>
  <c r="AV9" i="6"/>
  <c r="AV48" i="6"/>
  <c r="AV28" i="6"/>
  <c r="AV38" i="6" s="1"/>
  <c r="AV40" i="6" s="1"/>
  <c r="AV42" i="6" s="1"/>
  <c r="AO28" i="6"/>
  <c r="AO38" i="6" s="1"/>
  <c r="AO40" i="6" s="1"/>
  <c r="AO42" i="6" s="1"/>
  <c r="AO52" i="6" s="1"/>
  <c r="AV24" i="6"/>
  <c r="AO24" i="6"/>
  <c r="AO48" i="6"/>
  <c r="AH38" i="6"/>
  <c r="AH40" i="6" s="1"/>
  <c r="AH48" i="6"/>
  <c r="Y8" i="7"/>
  <c r="Y11" i="7" s="1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Z10" i="7"/>
  <c r="AA10" i="7"/>
  <c r="AB10" i="7"/>
  <c r="AC10" i="7"/>
  <c r="AD10" i="7"/>
  <c r="AE10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Z11" i="7"/>
  <c r="AA11" i="7"/>
  <c r="AD11" i="7"/>
  <c r="AE11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Z13" i="7"/>
  <c r="AA13" i="7"/>
  <c r="AD13" i="7"/>
  <c r="AE13" i="7"/>
  <c r="C14" i="7"/>
  <c r="G14" i="7" s="1"/>
  <c r="C15" i="7"/>
  <c r="G15" i="7" s="1"/>
  <c r="C16" i="7"/>
  <c r="G16" i="7" s="1"/>
  <c r="D21" i="7"/>
  <c r="F21" i="7" s="1"/>
  <c r="S21" i="7" s="1"/>
  <c r="D22" i="7"/>
  <c r="F22" i="7" s="1"/>
  <c r="V65" i="7" s="1"/>
  <c r="D23" i="7"/>
  <c r="F23" i="7" s="1"/>
  <c r="U23" i="7" s="1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Z24" i="7"/>
  <c r="AA24" i="7"/>
  <c r="AB24" i="7"/>
  <c r="AC24" i="7"/>
  <c r="AD24" i="7"/>
  <c r="AE24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Z25" i="7"/>
  <c r="AA25" i="7"/>
  <c r="AB25" i="7"/>
  <c r="AC25" i="7"/>
  <c r="AD25" i="7"/>
  <c r="AE25" i="7"/>
  <c r="D27" i="7"/>
  <c r="G27" i="7" s="1"/>
  <c r="D28" i="7"/>
  <c r="N28" i="7" s="1"/>
  <c r="D29" i="7"/>
  <c r="G29" i="7" s="1"/>
  <c r="D30" i="7"/>
  <c r="N30" i="7" s="1"/>
  <c r="D31" i="7"/>
  <c r="Y31" i="7" s="1"/>
  <c r="D32" i="7"/>
  <c r="U75" i="7" s="1"/>
  <c r="G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Y53" i="7"/>
  <c r="Z53" i="7"/>
  <c r="AA53" i="7"/>
  <c r="AB53" i="7"/>
  <c r="AC53" i="7"/>
  <c r="AD53" i="7"/>
  <c r="AE53" i="7"/>
  <c r="G54" i="7"/>
  <c r="J54" i="7"/>
  <c r="K54" i="7"/>
  <c r="L54" i="7"/>
  <c r="M54" i="7"/>
  <c r="N54" i="7"/>
  <c r="O54" i="7"/>
  <c r="Q54" i="7"/>
  <c r="R54" i="7"/>
  <c r="S54" i="7"/>
  <c r="T54" i="7"/>
  <c r="U54" i="7"/>
  <c r="V54" i="7"/>
  <c r="W54" i="7"/>
  <c r="X54" i="7"/>
  <c r="Z54" i="7"/>
  <c r="AA54" i="7"/>
  <c r="AB54" i="7"/>
  <c r="AC54" i="7"/>
  <c r="AD54" i="7"/>
  <c r="AE54" i="7"/>
  <c r="G56" i="7"/>
  <c r="J56" i="7"/>
  <c r="K56" i="7"/>
  <c r="L56" i="7"/>
  <c r="M56" i="7"/>
  <c r="N56" i="7"/>
  <c r="O56" i="7"/>
  <c r="S56" i="7"/>
  <c r="T56" i="7"/>
  <c r="U56" i="7"/>
  <c r="V56" i="7"/>
  <c r="W56" i="7"/>
  <c r="X56" i="7"/>
  <c r="Z56" i="7"/>
  <c r="AA56" i="7"/>
  <c r="AB56" i="7"/>
  <c r="AC56" i="7"/>
  <c r="AD56" i="7"/>
  <c r="AE56" i="7"/>
  <c r="C57" i="7"/>
  <c r="C58" i="7"/>
  <c r="C59" i="7"/>
  <c r="L59" i="7"/>
  <c r="T59" i="7"/>
  <c r="AB59" i="7"/>
  <c r="D64" i="7"/>
  <c r="F64" i="7" s="1"/>
  <c r="M64" i="7"/>
  <c r="D65" i="7"/>
  <c r="F65" i="7" s="1"/>
  <c r="D66" i="7"/>
  <c r="F66" i="7" s="1"/>
  <c r="G67" i="7"/>
  <c r="H67" i="7"/>
  <c r="I67" i="7"/>
  <c r="J67" i="7"/>
  <c r="K67" i="7"/>
  <c r="L67" i="7"/>
  <c r="M67" i="7"/>
  <c r="N67" i="7"/>
  <c r="O67" i="7"/>
  <c r="P67" i="7"/>
  <c r="Q67" i="7"/>
  <c r="R67" i="7"/>
  <c r="S67" i="7"/>
  <c r="T67" i="7"/>
  <c r="U67" i="7"/>
  <c r="V67" i="7"/>
  <c r="W67" i="7"/>
  <c r="X67" i="7"/>
  <c r="Z67" i="7"/>
  <c r="AA67" i="7"/>
  <c r="AB67" i="7"/>
  <c r="AC67" i="7"/>
  <c r="AD67" i="7"/>
  <c r="AE67" i="7"/>
  <c r="G68" i="7"/>
  <c r="H68" i="7"/>
  <c r="I68" i="7"/>
  <c r="J68" i="7"/>
  <c r="K68" i="7"/>
  <c r="L68" i="7"/>
  <c r="M68" i="7"/>
  <c r="N68" i="7"/>
  <c r="O68" i="7"/>
  <c r="P68" i="7"/>
  <c r="Q68" i="7"/>
  <c r="R68" i="7"/>
  <c r="S68" i="7"/>
  <c r="T68" i="7"/>
  <c r="U68" i="7"/>
  <c r="V68" i="7"/>
  <c r="W68" i="7"/>
  <c r="X68" i="7"/>
  <c r="Z68" i="7"/>
  <c r="AA68" i="7"/>
  <c r="AB68" i="7"/>
  <c r="AC68" i="7"/>
  <c r="AD68" i="7"/>
  <c r="AE68" i="7"/>
  <c r="D70" i="7"/>
  <c r="D71" i="7"/>
  <c r="D72" i="7"/>
  <c r="D73" i="7"/>
  <c r="D74" i="7"/>
  <c r="D75" i="7"/>
  <c r="AE74" i="7" l="1"/>
  <c r="U71" i="7"/>
  <c r="T71" i="7"/>
  <c r="O72" i="7"/>
  <c r="V66" i="7"/>
  <c r="K72" i="7"/>
  <c r="AC71" i="7"/>
  <c r="AB71" i="7"/>
  <c r="M71" i="7"/>
  <c r="L71" i="7"/>
  <c r="AE72" i="7"/>
  <c r="AA72" i="7"/>
  <c r="R66" i="7"/>
  <c r="AE66" i="7"/>
  <c r="N66" i="7"/>
  <c r="AA66" i="7"/>
  <c r="J66" i="7"/>
  <c r="Q73" i="7"/>
  <c r="W72" i="7"/>
  <c r="G72" i="7"/>
  <c r="AC66" i="7"/>
  <c r="X66" i="7"/>
  <c r="T66" i="7"/>
  <c r="P66" i="7"/>
  <c r="L66" i="7"/>
  <c r="H66" i="7"/>
  <c r="AD66" i="7"/>
  <c r="Z66" i="7"/>
  <c r="U66" i="7"/>
  <c r="Q66" i="7"/>
  <c r="M66" i="7"/>
  <c r="I66" i="7"/>
  <c r="S72" i="7"/>
  <c r="AB66" i="7"/>
  <c r="W66" i="7"/>
  <c r="S66" i="7"/>
  <c r="O66" i="7"/>
  <c r="K66" i="7"/>
  <c r="G66" i="7"/>
  <c r="AA59" i="7"/>
  <c r="S59" i="7"/>
  <c r="K59" i="7"/>
  <c r="W74" i="7"/>
  <c r="O74" i="7"/>
  <c r="X59" i="7"/>
  <c r="P59" i="7"/>
  <c r="H59" i="7"/>
  <c r="G74" i="7"/>
  <c r="AE59" i="7"/>
  <c r="W59" i="7"/>
  <c r="O59" i="7"/>
  <c r="G59" i="7"/>
  <c r="AD74" i="7"/>
  <c r="V74" i="7"/>
  <c r="N74" i="7"/>
  <c r="I64" i="7"/>
  <c r="AA74" i="7"/>
  <c r="K74" i="7"/>
  <c r="Y67" i="7"/>
  <c r="S74" i="7"/>
  <c r="Z74" i="7"/>
  <c r="R74" i="7"/>
  <c r="J74" i="7"/>
  <c r="AC64" i="7"/>
  <c r="Y24" i="7"/>
  <c r="X29" i="7"/>
  <c r="M73" i="7"/>
  <c r="Y73" i="7"/>
  <c r="I73" i="7"/>
  <c r="U64" i="7"/>
  <c r="G57" i="7"/>
  <c r="Y56" i="7"/>
  <c r="Y54" i="7"/>
  <c r="AC73" i="7"/>
  <c r="U73" i="7"/>
  <c r="Z70" i="7"/>
  <c r="Y68" i="7"/>
  <c r="Q64" i="7"/>
  <c r="Y25" i="7"/>
  <c r="R70" i="7"/>
  <c r="AE57" i="7"/>
  <c r="J70" i="7"/>
  <c r="W57" i="7"/>
  <c r="Z30" i="7"/>
  <c r="O57" i="7"/>
  <c r="Y27" i="7"/>
  <c r="AE70" i="7"/>
  <c r="W70" i="7"/>
  <c r="O70" i="7"/>
  <c r="G70" i="7"/>
  <c r="AB57" i="7"/>
  <c r="T57" i="7"/>
  <c r="L57" i="7"/>
  <c r="M29" i="7"/>
  <c r="X27" i="7"/>
  <c r="Z14" i="7"/>
  <c r="AD70" i="7"/>
  <c r="V70" i="7"/>
  <c r="N70" i="7"/>
  <c r="AA57" i="7"/>
  <c r="S57" i="7"/>
  <c r="K57" i="7"/>
  <c r="Q27" i="7"/>
  <c r="S14" i="7"/>
  <c r="AA14" i="7"/>
  <c r="AC75" i="7"/>
  <c r="AA70" i="7"/>
  <c r="S70" i="7"/>
  <c r="K70" i="7"/>
  <c r="X57" i="7"/>
  <c r="P57" i="7"/>
  <c r="H57" i="7"/>
  <c r="P27" i="7"/>
  <c r="R14" i="7"/>
  <c r="Y71" i="7"/>
  <c r="Q71" i="7"/>
  <c r="I71" i="7"/>
  <c r="AC31" i="7"/>
  <c r="AC27" i="7"/>
  <c r="U27" i="7"/>
  <c r="M27" i="7"/>
  <c r="AE14" i="7"/>
  <c r="W14" i="7"/>
  <c r="O14" i="7"/>
  <c r="X71" i="7"/>
  <c r="P71" i="7"/>
  <c r="H71" i="7"/>
  <c r="R58" i="7"/>
  <c r="Q31" i="7"/>
  <c r="AB29" i="7"/>
  <c r="AD28" i="7"/>
  <c r="AB27" i="7"/>
  <c r="T27" i="7"/>
  <c r="H27" i="7"/>
  <c r="Y23" i="7"/>
  <c r="Q16" i="7"/>
  <c r="AD14" i="7"/>
  <c r="V14" i="7"/>
  <c r="I14" i="7"/>
  <c r="J28" i="7"/>
  <c r="AD58" i="7"/>
  <c r="N58" i="7"/>
  <c r="V30" i="7"/>
  <c r="AE29" i="7"/>
  <c r="AA29" i="7"/>
  <c r="W29" i="7"/>
  <c r="Q29" i="7"/>
  <c r="L29" i="7"/>
  <c r="R15" i="7"/>
  <c r="S29" i="7"/>
  <c r="AB73" i="7"/>
  <c r="P73" i="7"/>
  <c r="H73" i="7"/>
  <c r="Z72" i="7"/>
  <c r="N72" i="7"/>
  <c r="J72" i="7"/>
  <c r="M75" i="7"/>
  <c r="AE73" i="7"/>
  <c r="AA73" i="7"/>
  <c r="W73" i="7"/>
  <c r="S73" i="7"/>
  <c r="O73" i="7"/>
  <c r="K73" i="7"/>
  <c r="G73" i="7"/>
  <c r="AC72" i="7"/>
  <c r="Y72" i="7"/>
  <c r="U72" i="7"/>
  <c r="Q72" i="7"/>
  <c r="M72" i="7"/>
  <c r="I72" i="7"/>
  <c r="Z58" i="7"/>
  <c r="J58" i="7"/>
  <c r="R30" i="7"/>
  <c r="AD29" i="7"/>
  <c r="Z29" i="7"/>
  <c r="U29" i="7"/>
  <c r="P29" i="7"/>
  <c r="J29" i="7"/>
  <c r="I23" i="7"/>
  <c r="AD16" i="7"/>
  <c r="AD15" i="7"/>
  <c r="N15" i="7"/>
  <c r="V15" i="7"/>
  <c r="X73" i="7"/>
  <c r="T73" i="7"/>
  <c r="L73" i="7"/>
  <c r="AD72" i="7"/>
  <c r="V72" i="7"/>
  <c r="R72" i="7"/>
  <c r="AD73" i="7"/>
  <c r="Z73" i="7"/>
  <c r="V73" i="7"/>
  <c r="R73" i="7"/>
  <c r="N73" i="7"/>
  <c r="J73" i="7"/>
  <c r="AB72" i="7"/>
  <c r="X72" i="7"/>
  <c r="T72" i="7"/>
  <c r="P72" i="7"/>
  <c r="L72" i="7"/>
  <c r="H72" i="7"/>
  <c r="V58" i="7"/>
  <c r="J30" i="7"/>
  <c r="AC29" i="7"/>
  <c r="Y29" i="7"/>
  <c r="T29" i="7"/>
  <c r="O29" i="7"/>
  <c r="H29" i="7"/>
  <c r="Z16" i="7"/>
  <c r="Z15" i="7"/>
  <c r="J15" i="7"/>
  <c r="AC58" i="7"/>
  <c r="Y58" i="7"/>
  <c r="U58" i="7"/>
  <c r="Q58" i="7"/>
  <c r="M58" i="7"/>
  <c r="I58" i="7"/>
  <c r="L31" i="7"/>
  <c r="AA16" i="7"/>
  <c r="I16" i="7"/>
  <c r="AC15" i="7"/>
  <c r="Y15" i="7"/>
  <c r="U15" i="7"/>
  <c r="Q15" i="7"/>
  <c r="M15" i="7"/>
  <c r="I15" i="7"/>
  <c r="Y64" i="7"/>
  <c r="X58" i="7"/>
  <c r="P58" i="7"/>
  <c r="H58" i="7"/>
  <c r="AB15" i="7"/>
  <c r="X15" i="7"/>
  <c r="T15" i="7"/>
  <c r="P15" i="7"/>
  <c r="L15" i="7"/>
  <c r="H15" i="7"/>
  <c r="AB58" i="7"/>
  <c r="T58" i="7"/>
  <c r="L58" i="7"/>
  <c r="AE58" i="7"/>
  <c r="AA58" i="7"/>
  <c r="W58" i="7"/>
  <c r="S58" i="7"/>
  <c r="O58" i="7"/>
  <c r="K58" i="7"/>
  <c r="G58" i="7"/>
  <c r="AD30" i="7"/>
  <c r="V29" i="7"/>
  <c r="R29" i="7"/>
  <c r="N29" i="7"/>
  <c r="I29" i="7"/>
  <c r="Z28" i="7"/>
  <c r="L27" i="7"/>
  <c r="AE16" i="7"/>
  <c r="W16" i="7"/>
  <c r="AE15" i="7"/>
  <c r="AA15" i="7"/>
  <c r="W15" i="7"/>
  <c r="S15" i="7"/>
  <c r="O15" i="7"/>
  <c r="K15" i="7"/>
  <c r="V32" i="7"/>
  <c r="J75" i="7"/>
  <c r="N75" i="7"/>
  <c r="R75" i="7"/>
  <c r="V75" i="7"/>
  <c r="Z75" i="7"/>
  <c r="AD75" i="7"/>
  <c r="AE75" i="7"/>
  <c r="Z32" i="7"/>
  <c r="G75" i="7"/>
  <c r="K75" i="7"/>
  <c r="O75" i="7"/>
  <c r="S75" i="7"/>
  <c r="W75" i="7"/>
  <c r="AA75" i="7"/>
  <c r="T75" i="7"/>
  <c r="Y75" i="7"/>
  <c r="I75" i="7"/>
  <c r="G31" i="7"/>
  <c r="H31" i="7"/>
  <c r="M31" i="7"/>
  <c r="R31" i="7"/>
  <c r="V31" i="7"/>
  <c r="Z31" i="7"/>
  <c r="AD31" i="7"/>
  <c r="H74" i="7"/>
  <c r="L74" i="7"/>
  <c r="P74" i="7"/>
  <c r="T74" i="7"/>
  <c r="X74" i="7"/>
  <c r="AB74" i="7"/>
  <c r="T31" i="7"/>
  <c r="AB31" i="7"/>
  <c r="I31" i="7"/>
  <c r="N31" i="7"/>
  <c r="S31" i="7"/>
  <c r="W31" i="7"/>
  <c r="AA31" i="7"/>
  <c r="AE31" i="7"/>
  <c r="I74" i="7"/>
  <c r="M74" i="7"/>
  <c r="Q74" i="7"/>
  <c r="U74" i="7"/>
  <c r="Y74" i="7"/>
  <c r="AC74" i="7"/>
  <c r="J31" i="7"/>
  <c r="P31" i="7"/>
  <c r="X31" i="7"/>
  <c r="AB75" i="7"/>
  <c r="L75" i="7"/>
  <c r="Q75" i="7"/>
  <c r="X75" i="7"/>
  <c r="P75" i="7"/>
  <c r="H75" i="7"/>
  <c r="J32" i="7"/>
  <c r="U31" i="7"/>
  <c r="N14" i="7"/>
  <c r="AE71" i="7"/>
  <c r="AA71" i="7"/>
  <c r="W71" i="7"/>
  <c r="S71" i="7"/>
  <c r="O71" i="7"/>
  <c r="K71" i="7"/>
  <c r="G71" i="7"/>
  <c r="AC70" i="7"/>
  <c r="Y70" i="7"/>
  <c r="U70" i="7"/>
  <c r="Q70" i="7"/>
  <c r="M70" i="7"/>
  <c r="I70" i="7"/>
  <c r="Y66" i="7"/>
  <c r="AD59" i="7"/>
  <c r="Z59" i="7"/>
  <c r="V59" i="7"/>
  <c r="R59" i="7"/>
  <c r="N59" i="7"/>
  <c r="J59" i="7"/>
  <c r="AD57" i="7"/>
  <c r="Z57" i="7"/>
  <c r="V57" i="7"/>
  <c r="R57" i="7"/>
  <c r="N57" i="7"/>
  <c r="J57" i="7"/>
  <c r="V28" i="7"/>
  <c r="AE27" i="7"/>
  <c r="AA27" i="7"/>
  <c r="W27" i="7"/>
  <c r="S27" i="7"/>
  <c r="O27" i="7"/>
  <c r="J27" i="7"/>
  <c r="AC16" i="7"/>
  <c r="Y16" i="7"/>
  <c r="U16" i="7"/>
  <c r="M16" i="7"/>
  <c r="AC14" i="7"/>
  <c r="Y14" i="7"/>
  <c r="U14" i="7"/>
  <c r="Q14" i="7"/>
  <c r="M14" i="7"/>
  <c r="Y13" i="7"/>
  <c r="Y10" i="7"/>
  <c r="V16" i="7"/>
  <c r="N16" i="7"/>
  <c r="AD71" i="7"/>
  <c r="Z71" i="7"/>
  <c r="V71" i="7"/>
  <c r="R71" i="7"/>
  <c r="N71" i="7"/>
  <c r="J71" i="7"/>
  <c r="AB70" i="7"/>
  <c r="X70" i="7"/>
  <c r="T70" i="7"/>
  <c r="P70" i="7"/>
  <c r="L70" i="7"/>
  <c r="H70" i="7"/>
  <c r="AC59" i="7"/>
  <c r="Y59" i="7"/>
  <c r="U59" i="7"/>
  <c r="Q59" i="7"/>
  <c r="M59" i="7"/>
  <c r="I59" i="7"/>
  <c r="AC57" i="7"/>
  <c r="Y57" i="7"/>
  <c r="U57" i="7"/>
  <c r="Q57" i="7"/>
  <c r="M57" i="7"/>
  <c r="I57" i="7"/>
  <c r="AD27" i="7"/>
  <c r="Z27" i="7"/>
  <c r="V27" i="7"/>
  <c r="R27" i="7"/>
  <c r="N27" i="7"/>
  <c r="I27" i="7"/>
  <c r="AB16" i="7"/>
  <c r="X16" i="7"/>
  <c r="R16" i="7"/>
  <c r="J16" i="7"/>
  <c r="AB14" i="7"/>
  <c r="X14" i="7"/>
  <c r="T14" i="7"/>
  <c r="P14" i="7"/>
  <c r="J14" i="7"/>
  <c r="AV54" i="6"/>
  <c r="AV51" i="6"/>
  <c r="AV52" i="6" s="1"/>
  <c r="AV55" i="6"/>
  <c r="AV56" i="6" s="1"/>
  <c r="AV49" i="6"/>
  <c r="AO49" i="6"/>
  <c r="AH49" i="6"/>
  <c r="AH42" i="6"/>
  <c r="AH52" i="6" s="1"/>
  <c r="I22" i="7"/>
  <c r="M22" i="7"/>
  <c r="Q22" i="7"/>
  <c r="U22" i="7"/>
  <c r="Y22" i="7"/>
  <c r="AC22" i="7"/>
  <c r="J22" i="7"/>
  <c r="N22" i="7"/>
  <c r="R22" i="7"/>
  <c r="V22" i="7"/>
  <c r="Z22" i="7"/>
  <c r="AD22" i="7"/>
  <c r="G22" i="7"/>
  <c r="K22" i="7"/>
  <c r="O22" i="7"/>
  <c r="S22" i="7"/>
  <c r="W22" i="7"/>
  <c r="AA22" i="7"/>
  <c r="AE22" i="7"/>
  <c r="H22" i="7"/>
  <c r="X22" i="7"/>
  <c r="G65" i="7"/>
  <c r="K65" i="7"/>
  <c r="O65" i="7"/>
  <c r="S65" i="7"/>
  <c r="W65" i="7"/>
  <c r="AA65" i="7"/>
  <c r="AE65" i="7"/>
  <c r="L22" i="7"/>
  <c r="AB22" i="7"/>
  <c r="H65" i="7"/>
  <c r="L65" i="7"/>
  <c r="P65" i="7"/>
  <c r="T65" i="7"/>
  <c r="X65" i="7"/>
  <c r="AB65" i="7"/>
  <c r="P22" i="7"/>
  <c r="I65" i="7"/>
  <c r="M65" i="7"/>
  <c r="Q65" i="7"/>
  <c r="U65" i="7"/>
  <c r="Y65" i="7"/>
  <c r="AC65" i="7"/>
  <c r="R65" i="7"/>
  <c r="AD65" i="7"/>
  <c r="N65" i="7"/>
  <c r="H21" i="7"/>
  <c r="L21" i="7"/>
  <c r="P21" i="7"/>
  <c r="T21" i="7"/>
  <c r="X21" i="7"/>
  <c r="AB21" i="7"/>
  <c r="I21" i="7"/>
  <c r="M21" i="7"/>
  <c r="Q21" i="7"/>
  <c r="U21" i="7"/>
  <c r="Y21" i="7"/>
  <c r="AC21" i="7"/>
  <c r="J21" i="7"/>
  <c r="N21" i="7"/>
  <c r="R21" i="7"/>
  <c r="V21" i="7"/>
  <c r="Z21" i="7"/>
  <c r="AD21" i="7"/>
  <c r="G21" i="7"/>
  <c r="W21" i="7"/>
  <c r="J64" i="7"/>
  <c r="N64" i="7"/>
  <c r="R64" i="7"/>
  <c r="V64" i="7"/>
  <c r="V69" i="7" s="1"/>
  <c r="Z64" i="7"/>
  <c r="AD64" i="7"/>
  <c r="K21" i="7"/>
  <c r="AA21" i="7"/>
  <c r="G64" i="7"/>
  <c r="K64" i="7"/>
  <c r="O64" i="7"/>
  <c r="S64" i="7"/>
  <c r="W64" i="7"/>
  <c r="AA64" i="7"/>
  <c r="AE64" i="7"/>
  <c r="O21" i="7"/>
  <c r="AE21" i="7"/>
  <c r="H64" i="7"/>
  <c r="L64" i="7"/>
  <c r="P64" i="7"/>
  <c r="T64" i="7"/>
  <c r="X64" i="7"/>
  <c r="AB64" i="7"/>
  <c r="Z65" i="7"/>
  <c r="J65" i="7"/>
  <c r="T22" i="7"/>
  <c r="G32" i="7"/>
  <c r="K32" i="7"/>
  <c r="O32" i="7"/>
  <c r="S32" i="7"/>
  <c r="W32" i="7"/>
  <c r="AA32" i="7"/>
  <c r="H32" i="7"/>
  <c r="L32" i="7"/>
  <c r="P32" i="7"/>
  <c r="T32" i="7"/>
  <c r="X32" i="7"/>
  <c r="AB32" i="7"/>
  <c r="I32" i="7"/>
  <c r="M32" i="7"/>
  <c r="Q32" i="7"/>
  <c r="U32" i="7"/>
  <c r="Y32" i="7"/>
  <c r="AC32" i="7"/>
  <c r="J23" i="7"/>
  <c r="N23" i="7"/>
  <c r="R23" i="7"/>
  <c r="V23" i="7"/>
  <c r="Z23" i="7"/>
  <c r="AD23" i="7"/>
  <c r="G23" i="7"/>
  <c r="K23" i="7"/>
  <c r="O23" i="7"/>
  <c r="S23" i="7"/>
  <c r="W23" i="7"/>
  <c r="AA23" i="7"/>
  <c r="AE23" i="7"/>
  <c r="H23" i="7"/>
  <c r="L23" i="7"/>
  <c r="P23" i="7"/>
  <c r="T23" i="7"/>
  <c r="X23" i="7"/>
  <c r="AB23" i="7"/>
  <c r="AE32" i="7"/>
  <c r="R32" i="7"/>
  <c r="G28" i="7"/>
  <c r="K28" i="7"/>
  <c r="O28" i="7"/>
  <c r="S28" i="7"/>
  <c r="W28" i="7"/>
  <c r="AA28" i="7"/>
  <c r="AE28" i="7"/>
  <c r="H28" i="7"/>
  <c r="L28" i="7"/>
  <c r="P28" i="7"/>
  <c r="T28" i="7"/>
  <c r="X28" i="7"/>
  <c r="AB28" i="7"/>
  <c r="I28" i="7"/>
  <c r="M28" i="7"/>
  <c r="Q28" i="7"/>
  <c r="U28" i="7"/>
  <c r="Y28" i="7"/>
  <c r="AC28" i="7"/>
  <c r="Q23" i="7"/>
  <c r="AD32" i="7"/>
  <c r="N32" i="7"/>
  <c r="G30" i="7"/>
  <c r="K30" i="7"/>
  <c r="O30" i="7"/>
  <c r="S30" i="7"/>
  <c r="W30" i="7"/>
  <c r="AA30" i="7"/>
  <c r="AE30" i="7"/>
  <c r="H30" i="7"/>
  <c r="L30" i="7"/>
  <c r="P30" i="7"/>
  <c r="T30" i="7"/>
  <c r="X30" i="7"/>
  <c r="AB30" i="7"/>
  <c r="I30" i="7"/>
  <c r="M30" i="7"/>
  <c r="Q30" i="7"/>
  <c r="U30" i="7"/>
  <c r="Y30" i="7"/>
  <c r="AC30" i="7"/>
  <c r="R28" i="7"/>
  <c r="AC23" i="7"/>
  <c r="M23" i="7"/>
  <c r="G17" i="7"/>
  <c r="O31" i="7"/>
  <c r="K31" i="7"/>
  <c r="K29" i="7"/>
  <c r="K27" i="7"/>
  <c r="T16" i="7"/>
  <c r="P16" i="7"/>
  <c r="L16" i="7"/>
  <c r="H16" i="7"/>
  <c r="L14" i="7"/>
  <c r="H14" i="7"/>
  <c r="S16" i="7"/>
  <c r="O16" i="7"/>
  <c r="K16" i="7"/>
  <c r="K14" i="7"/>
  <c r="V13" i="6"/>
  <c r="U13" i="6"/>
  <c r="S13" i="6"/>
  <c r="M69" i="7" l="1"/>
  <c r="AC17" i="7"/>
  <c r="G60" i="7"/>
  <c r="Z17" i="7"/>
  <c r="Z18" i="7" s="1"/>
  <c r="Z19" i="7" s="1"/>
  <c r="AC69" i="7"/>
  <c r="T60" i="7"/>
  <c r="T61" i="7" s="1"/>
  <c r="T62" i="7" s="1"/>
  <c r="H60" i="7"/>
  <c r="H61" i="7" s="1"/>
  <c r="H62" i="7" s="1"/>
  <c r="I69" i="7"/>
  <c r="X17" i="7"/>
  <c r="X18" i="7" s="1"/>
  <c r="X19" i="7" s="1"/>
  <c r="H76" i="7"/>
  <c r="R76" i="7"/>
  <c r="AA60" i="7"/>
  <c r="AA61" i="7" s="1"/>
  <c r="AA62" i="7" s="1"/>
  <c r="U69" i="7"/>
  <c r="O60" i="7"/>
  <c r="O61" i="7" s="1"/>
  <c r="O62" i="7" s="1"/>
  <c r="AE60" i="7"/>
  <c r="Q69" i="7"/>
  <c r="S60" i="7"/>
  <c r="S61" i="7" s="1"/>
  <c r="S62" i="7" s="1"/>
  <c r="L60" i="7"/>
  <c r="L61" i="7" s="1"/>
  <c r="L62" i="7" s="1"/>
  <c r="P60" i="7"/>
  <c r="P61" i="7" s="1"/>
  <c r="P62" i="7" s="1"/>
  <c r="AB60" i="7"/>
  <c r="AB61" i="7" s="1"/>
  <c r="AB62" i="7" s="1"/>
  <c r="W17" i="7"/>
  <c r="W18" i="7" s="1"/>
  <c r="W19" i="7" s="1"/>
  <c r="W60" i="7"/>
  <c r="W61" i="7" s="1"/>
  <c r="W62" i="7" s="1"/>
  <c r="I17" i="7"/>
  <c r="I18" i="7" s="1"/>
  <c r="I19" i="7" s="1"/>
  <c r="K60" i="7"/>
  <c r="K61" i="7" s="1"/>
  <c r="K62" i="7" s="1"/>
  <c r="S17" i="7"/>
  <c r="S18" i="7" s="1"/>
  <c r="S19" i="7" s="1"/>
  <c r="AE17" i="7"/>
  <c r="AE18" i="7" s="1"/>
  <c r="AE19" i="7" s="1"/>
  <c r="R17" i="7"/>
  <c r="R18" i="7" s="1"/>
  <c r="R19" i="7" s="1"/>
  <c r="V60" i="7"/>
  <c r="V61" i="7" s="1"/>
  <c r="V62" i="7" s="1"/>
  <c r="X60" i="7"/>
  <c r="X61" i="7" s="1"/>
  <c r="X62" i="7" s="1"/>
  <c r="P69" i="7"/>
  <c r="S69" i="7"/>
  <c r="M17" i="7"/>
  <c r="M18" i="7" s="1"/>
  <c r="M19" i="7" s="1"/>
  <c r="Z60" i="7"/>
  <c r="Z61" i="7" s="1"/>
  <c r="Z62" i="7" s="1"/>
  <c r="V76" i="7"/>
  <c r="V17" i="7"/>
  <c r="V18" i="7" s="1"/>
  <c r="V19" i="7" s="1"/>
  <c r="Y17" i="7"/>
  <c r="Y18" i="7" s="1"/>
  <c r="Y19" i="7" s="1"/>
  <c r="O76" i="7"/>
  <c r="AE76" i="7"/>
  <c r="AD17" i="7"/>
  <c r="AD18" i="7" s="1"/>
  <c r="AD19" i="7" s="1"/>
  <c r="U60" i="7"/>
  <c r="T76" i="7"/>
  <c r="M76" i="7"/>
  <c r="AC76" i="7"/>
  <c r="S76" i="7"/>
  <c r="N17" i="7"/>
  <c r="N18" i="7" s="1"/>
  <c r="N19" i="7" s="1"/>
  <c r="AA17" i="7"/>
  <c r="AA18" i="7" s="1"/>
  <c r="AA19" i="7" s="1"/>
  <c r="O17" i="7"/>
  <c r="O18" i="7" s="1"/>
  <c r="O19" i="7" s="1"/>
  <c r="AC60" i="7"/>
  <c r="AC61" i="7" s="1"/>
  <c r="AC62" i="7" s="1"/>
  <c r="N76" i="7"/>
  <c r="AD76" i="7"/>
  <c r="Q17" i="7"/>
  <c r="Q60" i="7"/>
  <c r="Q77" i="7" s="1"/>
  <c r="Q79" i="7" s="1"/>
  <c r="Q80" i="7" s="1"/>
  <c r="I60" i="7"/>
  <c r="I61" i="7" s="1"/>
  <c r="I62" i="7" s="1"/>
  <c r="Y60" i="7"/>
  <c r="Y61" i="7" s="1"/>
  <c r="Y62" i="7" s="1"/>
  <c r="X76" i="7"/>
  <c r="L17" i="7"/>
  <c r="L18" i="7" s="1"/>
  <c r="L19" i="7" s="1"/>
  <c r="K17" i="7"/>
  <c r="K18" i="7" s="1"/>
  <c r="K19" i="7" s="1"/>
  <c r="P17" i="7"/>
  <c r="P18" i="7" s="1"/>
  <c r="P19" i="7" s="1"/>
  <c r="AD69" i="7"/>
  <c r="J17" i="7"/>
  <c r="J18" i="7" s="1"/>
  <c r="J19" i="7" s="1"/>
  <c r="T33" i="7"/>
  <c r="Y69" i="7"/>
  <c r="U17" i="7"/>
  <c r="J60" i="7"/>
  <c r="J61" i="7" s="1"/>
  <c r="J62" i="7" s="1"/>
  <c r="G76" i="7"/>
  <c r="W76" i="7"/>
  <c r="X33" i="7"/>
  <c r="O26" i="7"/>
  <c r="T26" i="7"/>
  <c r="AB17" i="7"/>
  <c r="AB18" i="7" s="1"/>
  <c r="AB19" i="7" s="1"/>
  <c r="M60" i="7"/>
  <c r="M61" i="7" s="1"/>
  <c r="M62" i="7" s="1"/>
  <c r="N60" i="7"/>
  <c r="N61" i="7" s="1"/>
  <c r="N62" i="7" s="1"/>
  <c r="AD33" i="7"/>
  <c r="R69" i="7"/>
  <c r="S26" i="7"/>
  <c r="P33" i="7"/>
  <c r="AB69" i="7"/>
  <c r="AE69" i="7"/>
  <c r="AE77" i="7" s="1"/>
  <c r="AE79" i="7" s="1"/>
  <c r="AE80" i="7" s="1"/>
  <c r="Q76" i="7"/>
  <c r="AB33" i="7"/>
  <c r="X69" i="7"/>
  <c r="AA69" i="7"/>
  <c r="K69" i="7"/>
  <c r="N69" i="7"/>
  <c r="U26" i="7"/>
  <c r="L76" i="7"/>
  <c r="AB76" i="7"/>
  <c r="AD60" i="7"/>
  <c r="AD61" i="7" s="1"/>
  <c r="AD62" i="7" s="1"/>
  <c r="U76" i="7"/>
  <c r="K76" i="7"/>
  <c r="AA76" i="7"/>
  <c r="J33" i="7"/>
  <c r="V33" i="7"/>
  <c r="V77" i="7"/>
  <c r="V79" i="7" s="1"/>
  <c r="V80" i="7" s="1"/>
  <c r="L69" i="7"/>
  <c r="O69" i="7"/>
  <c r="O77" i="7" s="1"/>
  <c r="O79" i="7" s="1"/>
  <c r="O80" i="7" s="1"/>
  <c r="H17" i="7"/>
  <c r="H18" i="7" s="1"/>
  <c r="H19" i="7" s="1"/>
  <c r="G33" i="7"/>
  <c r="L33" i="7"/>
  <c r="H69" i="7"/>
  <c r="T17" i="7"/>
  <c r="T18" i="7" s="1"/>
  <c r="T19" i="7" s="1"/>
  <c r="R33" i="7"/>
  <c r="N33" i="7"/>
  <c r="H33" i="7"/>
  <c r="T69" i="7"/>
  <c r="AE26" i="7"/>
  <c r="W69" i="7"/>
  <c r="G69" i="7"/>
  <c r="G77" i="7" s="1"/>
  <c r="G79" i="7" s="1"/>
  <c r="G80" i="7" s="1"/>
  <c r="J69" i="7"/>
  <c r="Z26" i="7"/>
  <c r="Z34" i="7" s="1"/>
  <c r="Z36" i="7" s="1"/>
  <c r="Z37" i="7" s="1"/>
  <c r="Z40" i="7" s="1"/>
  <c r="J26" i="7"/>
  <c r="X26" i="7"/>
  <c r="H26" i="7"/>
  <c r="Z33" i="7"/>
  <c r="P76" i="7"/>
  <c r="J76" i="7"/>
  <c r="Z76" i="7"/>
  <c r="R60" i="7"/>
  <c r="I76" i="7"/>
  <c r="Y76" i="7"/>
  <c r="I33" i="7"/>
  <c r="Z69" i="7"/>
  <c r="Q26" i="7"/>
  <c r="Q34" i="7" s="1"/>
  <c r="Q36" i="7" s="1"/>
  <c r="U33" i="7"/>
  <c r="W33" i="7"/>
  <c r="AA26" i="7"/>
  <c r="W26" i="7"/>
  <c r="AC26" i="7"/>
  <c r="AC34" i="7" s="1"/>
  <c r="AC36" i="7" s="1"/>
  <c r="M26" i="7"/>
  <c r="Q33" i="7"/>
  <c r="S33" i="7"/>
  <c r="K26" i="7"/>
  <c r="G26" i="7"/>
  <c r="G34" i="7" s="1"/>
  <c r="G36" i="7" s="1"/>
  <c r="R26" i="7"/>
  <c r="R34" i="7" s="1"/>
  <c r="R36" i="7" s="1"/>
  <c r="Y26" i="7"/>
  <c r="I26" i="7"/>
  <c r="P26" i="7"/>
  <c r="AC18" i="7"/>
  <c r="AC19" i="7" s="1"/>
  <c r="Y33" i="7"/>
  <c r="AA33" i="7"/>
  <c r="AE61" i="7"/>
  <c r="AE62" i="7" s="1"/>
  <c r="U18" i="7"/>
  <c r="U19" i="7" s="1"/>
  <c r="G61" i="7"/>
  <c r="G62" i="7" s="1"/>
  <c r="V26" i="7"/>
  <c r="K33" i="7"/>
  <c r="G18" i="7"/>
  <c r="G19" i="7" s="1"/>
  <c r="AC33" i="7"/>
  <c r="M33" i="7"/>
  <c r="AE33" i="7"/>
  <c r="O33" i="7"/>
  <c r="AD26" i="7"/>
  <c r="AD34" i="7" s="1"/>
  <c r="AD36" i="7" s="1"/>
  <c r="N26" i="7"/>
  <c r="AB26" i="7"/>
  <c r="L26" i="7"/>
  <c r="Q18" i="7"/>
  <c r="Q19" i="7" s="1"/>
  <c r="W48" i="6"/>
  <c r="AB34" i="7" l="1"/>
  <c r="AB36" i="7" s="1"/>
  <c r="U34" i="7"/>
  <c r="U36" i="7" s="1"/>
  <c r="X34" i="7"/>
  <c r="X36" i="7" s="1"/>
  <c r="X37" i="7" s="1"/>
  <c r="X40" i="7" s="1"/>
  <c r="I34" i="7"/>
  <c r="I36" i="7" s="1"/>
  <c r="H34" i="7"/>
  <c r="H36" i="7" s="1"/>
  <c r="H77" i="7"/>
  <c r="H79" i="7" s="1"/>
  <c r="H80" i="7" s="1"/>
  <c r="V34" i="7"/>
  <c r="V36" i="7" s="1"/>
  <c r="V37" i="7" s="1"/>
  <c r="V40" i="7" s="1"/>
  <c r="AA77" i="7"/>
  <c r="AA79" i="7" s="1"/>
  <c r="AA80" i="7" s="1"/>
  <c r="P77" i="7"/>
  <c r="P79" i="7" s="1"/>
  <c r="P80" i="7" s="1"/>
  <c r="S77" i="7"/>
  <c r="S79" i="7" s="1"/>
  <c r="S80" i="7" s="1"/>
  <c r="U77" i="7"/>
  <c r="U79" i="7" s="1"/>
  <c r="U80" i="7" s="1"/>
  <c r="W34" i="7"/>
  <c r="W36" i="7" s="1"/>
  <c r="W37" i="7" s="1"/>
  <c r="W40" i="7" s="1"/>
  <c r="S34" i="7"/>
  <c r="S36" i="7" s="1"/>
  <c r="S39" i="7" s="1"/>
  <c r="Z77" i="7"/>
  <c r="Z79" i="7" s="1"/>
  <c r="Z80" i="7" s="1"/>
  <c r="W77" i="7"/>
  <c r="W79" i="7" s="1"/>
  <c r="W80" i="7" s="1"/>
  <c r="L77" i="7"/>
  <c r="L79" i="7" s="1"/>
  <c r="L80" i="7" s="1"/>
  <c r="AA34" i="7"/>
  <c r="AA36" i="7" s="1"/>
  <c r="AA37" i="7" s="1"/>
  <c r="AA40" i="7" s="1"/>
  <c r="AE34" i="7"/>
  <c r="AE36" i="7" s="1"/>
  <c r="AE37" i="7" s="1"/>
  <c r="AE40" i="7" s="1"/>
  <c r="T77" i="7"/>
  <c r="T79" i="7" s="1"/>
  <c r="T80" i="7" s="1"/>
  <c r="AB77" i="7"/>
  <c r="AB79" i="7" s="1"/>
  <c r="AB80" i="7" s="1"/>
  <c r="Y34" i="7"/>
  <c r="Y36" i="7" s="1"/>
  <c r="Y37" i="7" s="1"/>
  <c r="Y40" i="7" s="1"/>
  <c r="U61" i="7"/>
  <c r="U62" i="7" s="1"/>
  <c r="M34" i="7"/>
  <c r="M36" i="7" s="1"/>
  <c r="M39" i="7" s="1"/>
  <c r="AC77" i="7"/>
  <c r="AC79" i="7" s="1"/>
  <c r="AC80" i="7" s="1"/>
  <c r="Q61" i="7"/>
  <c r="Q62" i="7" s="1"/>
  <c r="K77" i="7"/>
  <c r="K79" i="7" s="1"/>
  <c r="K80" i="7" s="1"/>
  <c r="O34" i="7"/>
  <c r="O36" i="7" s="1"/>
  <c r="O37" i="7" s="1"/>
  <c r="O40" i="7" s="1"/>
  <c r="X77" i="7"/>
  <c r="X79" i="7" s="1"/>
  <c r="X80" i="7" s="1"/>
  <c r="K34" i="7"/>
  <c r="K36" i="7" s="1"/>
  <c r="K39" i="7" s="1"/>
  <c r="N34" i="7"/>
  <c r="N36" i="7" s="1"/>
  <c r="N37" i="7" s="1"/>
  <c r="N40" i="7" s="1"/>
  <c r="I77" i="7"/>
  <c r="I79" i="7" s="1"/>
  <c r="I80" i="7" s="1"/>
  <c r="L34" i="7"/>
  <c r="L36" i="7" s="1"/>
  <c r="L37" i="7" s="1"/>
  <c r="L40" i="7" s="1"/>
  <c r="J34" i="7"/>
  <c r="J36" i="7" s="1"/>
  <c r="J39" i="7" s="1"/>
  <c r="N77" i="7"/>
  <c r="N79" i="7" s="1"/>
  <c r="N80" i="7" s="1"/>
  <c r="T34" i="7"/>
  <c r="T36" i="7" s="1"/>
  <c r="T39" i="7" s="1"/>
  <c r="Y77" i="7"/>
  <c r="Y79" i="7" s="1"/>
  <c r="Y80" i="7" s="1"/>
  <c r="P34" i="7"/>
  <c r="P36" i="7" s="1"/>
  <c r="P39" i="7" s="1"/>
  <c r="X39" i="7"/>
  <c r="M77" i="7"/>
  <c r="M79" i="7" s="1"/>
  <c r="M80" i="7" s="1"/>
  <c r="J77" i="7"/>
  <c r="J79" i="7" s="1"/>
  <c r="J80" i="7" s="1"/>
  <c r="Z39" i="7"/>
  <c r="AD77" i="7"/>
  <c r="AD79" i="7" s="1"/>
  <c r="AD80" i="7" s="1"/>
  <c r="R61" i="7"/>
  <c r="R62" i="7" s="1"/>
  <c r="R77" i="7"/>
  <c r="R79" i="7" s="1"/>
  <c r="R80" i="7" s="1"/>
  <c r="AC39" i="7"/>
  <c r="AC37" i="7"/>
  <c r="AC40" i="7" s="1"/>
  <c r="Q39" i="7"/>
  <c r="Q37" i="7"/>
  <c r="Q40" i="7" s="1"/>
  <c r="AD37" i="7"/>
  <c r="AD40" i="7" s="1"/>
  <c r="AD39" i="7"/>
  <c r="G37" i="7"/>
  <c r="G40" i="7" s="1"/>
  <c r="G39" i="7"/>
  <c r="R37" i="7"/>
  <c r="R40" i="7" s="1"/>
  <c r="R39" i="7"/>
  <c r="AB37" i="7"/>
  <c r="AB40" i="7" s="1"/>
  <c r="AB39" i="7"/>
  <c r="I39" i="7"/>
  <c r="I37" i="7"/>
  <c r="I40" i="7" s="1"/>
  <c r="H37" i="7"/>
  <c r="H40" i="7" s="1"/>
  <c r="H39" i="7"/>
  <c r="U39" i="7"/>
  <c r="U37" i="7"/>
  <c r="U40" i="7" s="1"/>
  <c r="P13" i="6"/>
  <c r="V39" i="7" l="1"/>
  <c r="S37" i="7"/>
  <c r="S40" i="7" s="1"/>
  <c r="W39" i="7"/>
  <c r="Y39" i="7"/>
  <c r="K37" i="7"/>
  <c r="K40" i="7" s="1"/>
  <c r="AA39" i="7"/>
  <c r="AE39" i="7"/>
  <c r="P37" i="7"/>
  <c r="P40" i="7" s="1"/>
  <c r="O39" i="7"/>
  <c r="N39" i="7"/>
  <c r="M37" i="7"/>
  <c r="M40" i="7" s="1"/>
  <c r="T37" i="7"/>
  <c r="T40" i="7" s="1"/>
  <c r="J37" i="7"/>
  <c r="J40" i="7" s="1"/>
  <c r="L39" i="7"/>
  <c r="BH16" i="6"/>
  <c r="AZ16" i="6"/>
  <c r="AR16" i="6"/>
  <c r="AK16" i="6"/>
  <c r="AD16" i="6"/>
  <c r="X16" i="6"/>
  <c r="R16" i="6"/>
  <c r="L16" i="6"/>
  <c r="BF10" i="6"/>
  <c r="BE10" i="6"/>
  <c r="BA10" i="6"/>
  <c r="AX10" i="6"/>
  <c r="AU10" i="6"/>
  <c r="AT10" i="6"/>
  <c r="AS10" i="6"/>
  <c r="AP10" i="6"/>
  <c r="AN10" i="6"/>
  <c r="AM10" i="6"/>
  <c r="AL10" i="6"/>
  <c r="AI10" i="6"/>
  <c r="AG10" i="6"/>
  <c r="AF10" i="6"/>
  <c r="AE10" i="6"/>
  <c r="AB10" i="6"/>
  <c r="AA10" i="6"/>
  <c r="Z10" i="6"/>
  <c r="Y10" i="6"/>
  <c r="V10" i="6"/>
  <c r="U10" i="6"/>
  <c r="T10" i="6"/>
  <c r="S10" i="6"/>
  <c r="P10" i="6"/>
  <c r="O10" i="6"/>
  <c r="N10" i="6"/>
  <c r="M10" i="6"/>
  <c r="BG49" i="6"/>
  <c r="BH45" i="6"/>
  <c r="BH56" i="6" s="1"/>
  <c r="BG36" i="6"/>
  <c r="BF36" i="6"/>
  <c r="BE36" i="6"/>
  <c r="BA36" i="6"/>
  <c r="BH35" i="6"/>
  <c r="BH34" i="6"/>
  <c r="BH33" i="6"/>
  <c r="BH32" i="6"/>
  <c r="BH31" i="6"/>
  <c r="BH30" i="6"/>
  <c r="BG27" i="6"/>
  <c r="BF27" i="6"/>
  <c r="BE27" i="6"/>
  <c r="BA27" i="6"/>
  <c r="BG26" i="6"/>
  <c r="BF26" i="6"/>
  <c r="BE26" i="6"/>
  <c r="BA26" i="6"/>
  <c r="BA28" i="6" s="1"/>
  <c r="BG23" i="6"/>
  <c r="BF23" i="6"/>
  <c r="BF24" i="6" s="1"/>
  <c r="BE23" i="6"/>
  <c r="BE24" i="6" s="1"/>
  <c r="BA23" i="6"/>
  <c r="BH22" i="6"/>
  <c r="BH21" i="6"/>
  <c r="BH20" i="6"/>
  <c r="BH19" i="6"/>
  <c r="BH18" i="6"/>
  <c r="BH17" i="6"/>
  <c r="BH15" i="6"/>
  <c r="BH14" i="6"/>
  <c r="BH13" i="6"/>
  <c r="BH8" i="6" s="1"/>
  <c r="BH12" i="6"/>
  <c r="BF8" i="6"/>
  <c r="BF9" i="6" s="1"/>
  <c r="BE8" i="6"/>
  <c r="BE48" i="6" s="1"/>
  <c r="BA8" i="6"/>
  <c r="BA48" i="6" s="1"/>
  <c r="BH6" i="6"/>
  <c r="BH5" i="6"/>
  <c r="BH4" i="6"/>
  <c r="AY49" i="6"/>
  <c r="AZ45" i="6"/>
  <c r="AY36" i="6"/>
  <c r="AX36" i="6"/>
  <c r="AU36" i="6"/>
  <c r="AT36" i="6"/>
  <c r="AS36" i="6"/>
  <c r="AZ35" i="6"/>
  <c r="AZ34" i="6"/>
  <c r="AZ33" i="6"/>
  <c r="AZ32" i="6"/>
  <c r="AZ31" i="6"/>
  <c r="AZ30" i="6"/>
  <c r="AY27" i="6"/>
  <c r="AX27" i="6"/>
  <c r="AU27" i="6"/>
  <c r="AT27" i="6"/>
  <c r="AS27" i="6"/>
  <c r="AY26" i="6"/>
  <c r="AX26" i="6"/>
  <c r="AU26" i="6"/>
  <c r="AT26" i="6"/>
  <c r="AS26" i="6"/>
  <c r="AY23" i="6"/>
  <c r="AX23" i="6"/>
  <c r="AU23" i="6"/>
  <c r="AU24" i="6" s="1"/>
  <c r="AT23" i="6"/>
  <c r="AS23" i="6"/>
  <c r="AZ22" i="6"/>
  <c r="AZ21" i="6"/>
  <c r="AZ20" i="6"/>
  <c r="AZ19" i="6"/>
  <c r="AZ18" i="6"/>
  <c r="AZ17" i="6"/>
  <c r="AZ15" i="6"/>
  <c r="AZ14" i="6"/>
  <c r="AZ13" i="6"/>
  <c r="AZ8" i="6" s="1"/>
  <c r="AZ12" i="6"/>
  <c r="AX8" i="6"/>
  <c r="AU8" i="6"/>
  <c r="AU48" i="6" s="1"/>
  <c r="AT8" i="6"/>
  <c r="AS8" i="6"/>
  <c r="AS48" i="6" s="1"/>
  <c r="AZ6" i="6"/>
  <c r="AZ5" i="6"/>
  <c r="AZ4" i="6"/>
  <c r="AR45" i="6"/>
  <c r="AR56" i="6" s="1"/>
  <c r="AP36" i="6"/>
  <c r="AN36" i="6"/>
  <c r="AM36" i="6"/>
  <c r="AL36" i="6"/>
  <c r="AR35" i="6"/>
  <c r="AR34" i="6"/>
  <c r="AR33" i="6"/>
  <c r="AR32" i="6"/>
  <c r="AR31" i="6"/>
  <c r="AR30" i="6"/>
  <c r="AP27" i="6"/>
  <c r="AN27" i="6"/>
  <c r="AM27" i="6"/>
  <c r="AL27" i="6"/>
  <c r="AP26" i="6"/>
  <c r="AN26" i="6"/>
  <c r="AM26" i="6"/>
  <c r="AL26" i="6"/>
  <c r="AP23" i="6"/>
  <c r="AN23" i="6"/>
  <c r="AN24" i="6" s="1"/>
  <c r="AM23" i="6"/>
  <c r="AM24" i="6" s="1"/>
  <c r="AL23" i="6"/>
  <c r="AR22" i="6"/>
  <c r="AR21" i="6"/>
  <c r="AR20" i="6"/>
  <c r="AR19" i="6"/>
  <c r="AR18" i="6"/>
  <c r="AR17" i="6"/>
  <c r="AR15" i="6"/>
  <c r="AR14" i="6"/>
  <c r="AR13" i="6"/>
  <c r="AR12" i="6"/>
  <c r="AP8" i="6"/>
  <c r="AP48" i="6" s="1"/>
  <c r="AN8" i="6"/>
  <c r="AN48" i="6" s="1"/>
  <c r="AM8" i="6"/>
  <c r="AM48" i="6" s="1"/>
  <c r="AL8" i="6"/>
  <c r="AL48" i="6" s="1"/>
  <c r="AR6" i="6"/>
  <c r="AR5" i="6"/>
  <c r="AR4" i="6"/>
  <c r="AJ49" i="6"/>
  <c r="AK45" i="6"/>
  <c r="AK56" i="6" s="1"/>
  <c r="AJ36" i="6"/>
  <c r="AI36" i="6"/>
  <c r="AG36" i="6"/>
  <c r="AF36" i="6"/>
  <c r="AE36" i="6"/>
  <c r="AK35" i="6"/>
  <c r="AK34" i="6"/>
  <c r="AK33" i="6"/>
  <c r="AK32" i="6"/>
  <c r="AK31" i="6"/>
  <c r="AK30" i="6"/>
  <c r="AJ27" i="6"/>
  <c r="AI27" i="6"/>
  <c r="AG27" i="6"/>
  <c r="AF27" i="6"/>
  <c r="AE27" i="6"/>
  <c r="AJ26" i="6"/>
  <c r="AI26" i="6"/>
  <c r="AG26" i="6"/>
  <c r="AF26" i="6"/>
  <c r="AE26" i="6"/>
  <c r="AJ23" i="6"/>
  <c r="AI23" i="6"/>
  <c r="AF23" i="6"/>
  <c r="AE23" i="6"/>
  <c r="AK22" i="6"/>
  <c r="AK21" i="6"/>
  <c r="AK20" i="6"/>
  <c r="AK19" i="6"/>
  <c r="AK18" i="6"/>
  <c r="AK17" i="6"/>
  <c r="AK13" i="6"/>
  <c r="AK8" i="6" s="1"/>
  <c r="AK12" i="6"/>
  <c r="AI8" i="6"/>
  <c r="AI48" i="6" s="1"/>
  <c r="AG8" i="6"/>
  <c r="AG48" i="6" s="1"/>
  <c r="AF8" i="6"/>
  <c r="AF48" i="6" s="1"/>
  <c r="AE8" i="6"/>
  <c r="AK6" i="6"/>
  <c r="AK5" i="6"/>
  <c r="AK4" i="6"/>
  <c r="AC49" i="6"/>
  <c r="AD45" i="6"/>
  <c r="AD56" i="6" s="1"/>
  <c r="AC36" i="6"/>
  <c r="AB36" i="6"/>
  <c r="AA36" i="6"/>
  <c r="Z36" i="6"/>
  <c r="Y36" i="6"/>
  <c r="AD35" i="6"/>
  <c r="AD34" i="6"/>
  <c r="AD33" i="6"/>
  <c r="AD32" i="6"/>
  <c r="AD31" i="6"/>
  <c r="AD30" i="6"/>
  <c r="AC27" i="6"/>
  <c r="AB27" i="6"/>
  <c r="AA27" i="6"/>
  <c r="Z27" i="6"/>
  <c r="Y27" i="6"/>
  <c r="AC26" i="6"/>
  <c r="AB26" i="6"/>
  <c r="AA26" i="6"/>
  <c r="Z26" i="6"/>
  <c r="Y26" i="6"/>
  <c r="AC23" i="6"/>
  <c r="AB23" i="6"/>
  <c r="AB24" i="6" s="1"/>
  <c r="AA23" i="6"/>
  <c r="AA24" i="6" s="1"/>
  <c r="Z23" i="6"/>
  <c r="AD22" i="6"/>
  <c r="AD21" i="6"/>
  <c r="AD20" i="6"/>
  <c r="AD19" i="6"/>
  <c r="AD18" i="6"/>
  <c r="AD17" i="6"/>
  <c r="AD13" i="6"/>
  <c r="AD8" i="6" s="1"/>
  <c r="AD12" i="6"/>
  <c r="AB8" i="6"/>
  <c r="AB9" i="6" s="1"/>
  <c r="AA8" i="6"/>
  <c r="AA48" i="6" s="1"/>
  <c r="Z8" i="6"/>
  <c r="Z48" i="6" s="1"/>
  <c r="Y8" i="6"/>
  <c r="Y9" i="6" s="1"/>
  <c r="AD6" i="6"/>
  <c r="AD5" i="6"/>
  <c r="AD4" i="6"/>
  <c r="W49" i="6"/>
  <c r="X45" i="6"/>
  <c r="X56" i="6" s="1"/>
  <c r="W36" i="6"/>
  <c r="V36" i="6"/>
  <c r="U36" i="6"/>
  <c r="T36" i="6"/>
  <c r="S36" i="6"/>
  <c r="X35" i="6"/>
  <c r="X34" i="6"/>
  <c r="X33" i="6"/>
  <c r="X32" i="6"/>
  <c r="X31" i="6"/>
  <c r="X30" i="6"/>
  <c r="W27" i="6"/>
  <c r="V27" i="6"/>
  <c r="U27" i="6"/>
  <c r="T27" i="6"/>
  <c r="S27" i="6"/>
  <c r="W26" i="6"/>
  <c r="V26" i="6"/>
  <c r="U26" i="6"/>
  <c r="T26" i="6"/>
  <c r="S26" i="6"/>
  <c r="W23" i="6"/>
  <c r="V23" i="6"/>
  <c r="V24" i="6" s="1"/>
  <c r="U23" i="6"/>
  <c r="U24" i="6" s="1"/>
  <c r="T23" i="6"/>
  <c r="S23" i="6"/>
  <c r="X22" i="6"/>
  <c r="X21" i="6"/>
  <c r="X20" i="6"/>
  <c r="X19" i="6"/>
  <c r="X18" i="6"/>
  <c r="X17" i="6"/>
  <c r="X15" i="6"/>
  <c r="X14" i="6"/>
  <c r="X13" i="6"/>
  <c r="X8" i="6" s="1"/>
  <c r="X12" i="6"/>
  <c r="V8" i="6"/>
  <c r="U8" i="6"/>
  <c r="U48" i="6" s="1"/>
  <c r="T8" i="6"/>
  <c r="T48" i="6" s="1"/>
  <c r="S8" i="6"/>
  <c r="S48" i="6" s="1"/>
  <c r="X6" i="6"/>
  <c r="X5" i="6"/>
  <c r="X4" i="6"/>
  <c r="Q49" i="6"/>
  <c r="R45" i="6"/>
  <c r="R56" i="6" s="1"/>
  <c r="BE28" i="6" l="1"/>
  <c r="AM28" i="6"/>
  <c r="AN28" i="6"/>
  <c r="BF28" i="6"/>
  <c r="AP28" i="6"/>
  <c r="BG28" i="6"/>
  <c r="V28" i="6"/>
  <c r="V38" i="6" s="1"/>
  <c r="V40" i="6" s="1"/>
  <c r="V42" i="6" s="1"/>
  <c r="V52" i="6" s="1"/>
  <c r="X10" i="6"/>
  <c r="Z28" i="6"/>
  <c r="Z38" i="6" s="1"/>
  <c r="Z40" i="6" s="1"/>
  <c r="X9" i="6"/>
  <c r="AF28" i="6"/>
  <c r="AF38" i="6" s="1"/>
  <c r="AF40" i="6" s="1"/>
  <c r="AS28" i="6"/>
  <c r="AS51" i="6" s="1"/>
  <c r="AY28" i="6"/>
  <c r="AY54" i="6" s="1"/>
  <c r="BH10" i="6"/>
  <c r="U28" i="6"/>
  <c r="U38" i="6" s="1"/>
  <c r="U40" i="6" s="1"/>
  <c r="U49" i="6" s="1"/>
  <c r="Y28" i="6"/>
  <c r="AC28" i="6"/>
  <c r="AC38" i="6" s="1"/>
  <c r="AC40" i="6" s="1"/>
  <c r="AC42" i="6" s="1"/>
  <c r="AZ10" i="6"/>
  <c r="BF48" i="6"/>
  <c r="BH48" i="6" s="1"/>
  <c r="W28" i="6"/>
  <c r="AA28" i="6"/>
  <c r="AA38" i="6" s="1"/>
  <c r="AA40" i="6" s="1"/>
  <c r="AA49" i="6" s="1"/>
  <c r="AX28" i="6"/>
  <c r="AX54" i="6" s="1"/>
  <c r="BH27" i="6"/>
  <c r="BH9" i="6"/>
  <c r="BH23" i="6"/>
  <c r="BH24" i="6" s="1"/>
  <c r="AI28" i="6"/>
  <c r="AI38" i="6" s="1"/>
  <c r="AI40" i="6" s="1"/>
  <c r="AI42" i="6" s="1"/>
  <c r="AI52" i="6" s="1"/>
  <c r="AU28" i="6"/>
  <c r="AU51" i="6" s="1"/>
  <c r="BF38" i="6"/>
  <c r="BF40" i="6" s="1"/>
  <c r="BF42" i="6" s="1"/>
  <c r="BF52" i="6" s="1"/>
  <c r="AX9" i="6"/>
  <c r="AX48" i="6"/>
  <c r="AZ48" i="6" s="1"/>
  <c r="BH36" i="6"/>
  <c r="AJ28" i="6"/>
  <c r="AJ38" i="6" s="1"/>
  <c r="AJ40" i="6" s="1"/>
  <c r="AJ42" i="6" s="1"/>
  <c r="AR48" i="6"/>
  <c r="AT28" i="6"/>
  <c r="AT38" i="6" s="1"/>
  <c r="AT40" i="6" s="1"/>
  <c r="AZ27" i="6"/>
  <c r="AN9" i="6"/>
  <c r="AR27" i="6"/>
  <c r="AR26" i="6"/>
  <c r="AK36" i="6"/>
  <c r="AZ9" i="6"/>
  <c r="AZ36" i="6"/>
  <c r="AR10" i="6"/>
  <c r="AR36" i="6"/>
  <c r="AK26" i="6"/>
  <c r="AE48" i="6"/>
  <c r="AK48" i="6" s="1"/>
  <c r="AI9" i="6"/>
  <c r="AK10" i="6"/>
  <c r="BG38" i="6"/>
  <c r="BG40" i="6" s="1"/>
  <c r="BG42" i="6" s="1"/>
  <c r="AK27" i="6"/>
  <c r="AG28" i="6"/>
  <c r="AK9" i="6"/>
  <c r="AD36" i="6"/>
  <c r="AB48" i="6"/>
  <c r="AB28" i="6"/>
  <c r="AB38" i="6" s="1"/>
  <c r="AB40" i="6" s="1"/>
  <c r="AD27" i="6"/>
  <c r="AD9" i="6"/>
  <c r="AD10" i="6"/>
  <c r="X36" i="6"/>
  <c r="V9" i="6"/>
  <c r="V48" i="6"/>
  <c r="X48" i="6" s="1"/>
  <c r="X26" i="6"/>
  <c r="T28" i="6"/>
  <c r="T38" i="6" s="1"/>
  <c r="T40" i="6" s="1"/>
  <c r="X27" i="6"/>
  <c r="AR23" i="6"/>
  <c r="AR24" i="6" s="1"/>
  <c r="AZ23" i="6"/>
  <c r="AZ24" i="6" s="1"/>
  <c r="BE38" i="6"/>
  <c r="BE40" i="6" s="1"/>
  <c r="BE49" i="6" s="1"/>
  <c r="X23" i="6"/>
  <c r="X24" i="6" s="1"/>
  <c r="AN38" i="6"/>
  <c r="AN40" i="6" s="1"/>
  <c r="AN42" i="6" s="1"/>
  <c r="AN52" i="6" s="1"/>
  <c r="BA38" i="6"/>
  <c r="BA40" i="6" s="1"/>
  <c r="BA9" i="6"/>
  <c r="BH26" i="6"/>
  <c r="BA24" i="6"/>
  <c r="BG24" i="6"/>
  <c r="BE9" i="6"/>
  <c r="AS9" i="6"/>
  <c r="AX24" i="6"/>
  <c r="AZ26" i="6"/>
  <c r="AT9" i="6"/>
  <c r="AS24" i="6"/>
  <c r="AY24" i="6"/>
  <c r="AU9" i="6"/>
  <c r="AT24" i="6"/>
  <c r="AP38" i="6"/>
  <c r="AP40" i="6" s="1"/>
  <c r="AM38" i="6"/>
  <c r="AM40" i="6" s="1"/>
  <c r="AR8" i="6"/>
  <c r="AR9" i="6" s="1"/>
  <c r="AP9" i="6"/>
  <c r="AL28" i="6"/>
  <c r="AL38" i="6" s="1"/>
  <c r="AL40" i="6" s="1"/>
  <c r="AL9" i="6"/>
  <c r="AP24" i="6"/>
  <c r="AM9" i="6"/>
  <c r="AL24" i="6"/>
  <c r="AE28" i="6"/>
  <c r="AE38" i="6" s="1"/>
  <c r="AE40" i="6" s="1"/>
  <c r="AE9" i="6"/>
  <c r="AI24" i="6"/>
  <c r="AF9" i="6"/>
  <c r="AE24" i="6"/>
  <c r="AJ24" i="6"/>
  <c r="AG9" i="6"/>
  <c r="AF24" i="6"/>
  <c r="AD26" i="6"/>
  <c r="Y48" i="6"/>
  <c r="AD48" i="6" s="1"/>
  <c r="Z9" i="6"/>
  <c r="AC24" i="6"/>
  <c r="AA9" i="6"/>
  <c r="Z24" i="6"/>
  <c r="W38" i="6"/>
  <c r="W40" i="6" s="1"/>
  <c r="W42" i="6" s="1"/>
  <c r="S28" i="6"/>
  <c r="S38" i="6" s="1"/>
  <c r="S40" i="6" s="1"/>
  <c r="S9" i="6"/>
  <c r="T9" i="6"/>
  <c r="S24" i="6"/>
  <c r="W24" i="6"/>
  <c r="U9" i="6"/>
  <c r="T24" i="6"/>
  <c r="BR44" i="1"/>
  <c r="AS38" i="6" l="1"/>
  <c r="AS40" i="6" s="1"/>
  <c r="AS55" i="6"/>
  <c r="AY38" i="6"/>
  <c r="AY40" i="6" s="1"/>
  <c r="AY42" i="6" s="1"/>
  <c r="AS54" i="6"/>
  <c r="AZ28" i="6"/>
  <c r="AZ55" i="6" s="1"/>
  <c r="AX55" i="6"/>
  <c r="AR28" i="6"/>
  <c r="BH28" i="6"/>
  <c r="BH38" i="6" s="1"/>
  <c r="BH40" i="6" s="1"/>
  <c r="BH42" i="6" s="1"/>
  <c r="BH52" i="6" s="1"/>
  <c r="AX38" i="6"/>
  <c r="AX40" i="6" s="1"/>
  <c r="AX51" i="6"/>
  <c r="BF49" i="6"/>
  <c r="AU38" i="6"/>
  <c r="AU40" i="6" s="1"/>
  <c r="AU42" i="6" s="1"/>
  <c r="AU55" i="6"/>
  <c r="AU54" i="6"/>
  <c r="AS56" i="6"/>
  <c r="AS52" i="6"/>
  <c r="AT52" i="6"/>
  <c r="AT54" i="6"/>
  <c r="AT55" i="6"/>
  <c r="AT56" i="6" s="1"/>
  <c r="AN49" i="6"/>
  <c r="AK28" i="6"/>
  <c r="AI49" i="6"/>
  <c r="BE42" i="6"/>
  <c r="BE52" i="6" s="1"/>
  <c r="AR38" i="6"/>
  <c r="AR40" i="6" s="1"/>
  <c r="AR49" i="6" s="1"/>
  <c r="AB49" i="6"/>
  <c r="AB42" i="6"/>
  <c r="AB52" i="6" s="1"/>
  <c r="AA42" i="6"/>
  <c r="AA52" i="6" s="1"/>
  <c r="AD28" i="6"/>
  <c r="V49" i="6"/>
  <c r="U42" i="6"/>
  <c r="U52" i="6" s="1"/>
  <c r="X28" i="6"/>
  <c r="X38" i="6" s="1"/>
  <c r="X40" i="6" s="1"/>
  <c r="X49" i="6" s="1"/>
  <c r="BA49" i="6"/>
  <c r="BA42" i="6"/>
  <c r="BA52" i="6" s="1"/>
  <c r="AT49" i="6"/>
  <c r="AT42" i="6"/>
  <c r="AS49" i="6"/>
  <c r="AS42" i="6"/>
  <c r="AM49" i="6"/>
  <c r="AM42" i="6"/>
  <c r="AM52" i="6" s="1"/>
  <c r="AP49" i="6"/>
  <c r="AP42" i="6"/>
  <c r="AP52" i="6" s="1"/>
  <c r="AL49" i="6"/>
  <c r="AL42" i="6"/>
  <c r="AL52" i="6" s="1"/>
  <c r="AE49" i="6"/>
  <c r="AE42" i="6"/>
  <c r="AE52" i="6" s="1"/>
  <c r="AF49" i="6"/>
  <c r="AF42" i="6"/>
  <c r="AF52" i="6" s="1"/>
  <c r="Z49" i="6"/>
  <c r="Z42" i="6"/>
  <c r="Z52" i="6" s="1"/>
  <c r="S49" i="6"/>
  <c r="S42" i="6"/>
  <c r="S52" i="6" s="1"/>
  <c r="T49" i="6"/>
  <c r="T42" i="6"/>
  <c r="T52" i="6" s="1"/>
  <c r="K49" i="6"/>
  <c r="L45" i="6"/>
  <c r="L56" i="6" s="1"/>
  <c r="J10" i="6"/>
  <c r="I10" i="6"/>
  <c r="H10" i="6"/>
  <c r="G10" i="6"/>
  <c r="AZ38" i="6" l="1"/>
  <c r="AZ40" i="6" s="1"/>
  <c r="AZ49" i="6" s="1"/>
  <c r="AZ51" i="6"/>
  <c r="AZ54" i="6"/>
  <c r="AU52" i="6"/>
  <c r="AX56" i="6"/>
  <c r="AX52" i="6"/>
  <c r="BH49" i="6"/>
  <c r="AU49" i="6"/>
  <c r="AU56" i="6"/>
  <c r="AX42" i="6"/>
  <c r="AX49" i="6"/>
  <c r="AZ42" i="6"/>
  <c r="AZ56" i="6"/>
  <c r="AR42" i="6"/>
  <c r="AR52" i="6" s="1"/>
  <c r="X42" i="6"/>
  <c r="X52" i="6" s="1"/>
  <c r="K36" i="6"/>
  <c r="J36" i="6"/>
  <c r="I36" i="6"/>
  <c r="H36" i="6"/>
  <c r="G36" i="6"/>
  <c r="L35" i="6"/>
  <c r="L34" i="6"/>
  <c r="L33" i="6"/>
  <c r="L32" i="6"/>
  <c r="L31" i="6"/>
  <c r="L30" i="6"/>
  <c r="K27" i="6"/>
  <c r="J27" i="6"/>
  <c r="I27" i="6"/>
  <c r="H27" i="6"/>
  <c r="G27" i="6"/>
  <c r="K26" i="6"/>
  <c r="J26" i="6"/>
  <c r="I26" i="6"/>
  <c r="H26" i="6"/>
  <c r="G26" i="6"/>
  <c r="K23" i="6"/>
  <c r="J23" i="6"/>
  <c r="I23" i="6"/>
  <c r="I24" i="6" s="1"/>
  <c r="H23" i="6"/>
  <c r="G23" i="6"/>
  <c r="L22" i="6"/>
  <c r="L21" i="6"/>
  <c r="L20" i="6"/>
  <c r="L19" i="6"/>
  <c r="L18" i="6"/>
  <c r="L17" i="6"/>
  <c r="L15" i="6"/>
  <c r="L14" i="6"/>
  <c r="L13" i="6"/>
  <c r="L8" i="6" s="1"/>
  <c r="L12" i="6"/>
  <c r="J8" i="6"/>
  <c r="I8" i="6"/>
  <c r="H8" i="6"/>
  <c r="G8" i="6"/>
  <c r="L6" i="6"/>
  <c r="L5" i="6"/>
  <c r="L4" i="6"/>
  <c r="Q36" i="6"/>
  <c r="P36" i="6"/>
  <c r="O36" i="6"/>
  <c r="N36" i="6"/>
  <c r="M36" i="6"/>
  <c r="R35" i="6"/>
  <c r="R34" i="6"/>
  <c r="R33" i="6"/>
  <c r="R32" i="6"/>
  <c r="R31" i="6"/>
  <c r="R30" i="6"/>
  <c r="Q27" i="6"/>
  <c r="P27" i="6"/>
  <c r="O27" i="6"/>
  <c r="N27" i="6"/>
  <c r="M27" i="6"/>
  <c r="Q26" i="6"/>
  <c r="P26" i="6"/>
  <c r="O26" i="6"/>
  <c r="N26" i="6"/>
  <c r="M26" i="6"/>
  <c r="Q23" i="6"/>
  <c r="P23" i="6"/>
  <c r="O23" i="6"/>
  <c r="O24" i="6" s="1"/>
  <c r="N23" i="6"/>
  <c r="M23" i="6"/>
  <c r="R22" i="6"/>
  <c r="R21" i="6"/>
  <c r="R20" i="6"/>
  <c r="R19" i="6"/>
  <c r="R18" i="6"/>
  <c r="R17" i="6"/>
  <c r="R15" i="6"/>
  <c r="R14" i="6"/>
  <c r="R13" i="6"/>
  <c r="R8" i="6" s="1"/>
  <c r="R12" i="6"/>
  <c r="P8" i="6"/>
  <c r="P48" i="6" s="1"/>
  <c r="O8" i="6"/>
  <c r="O48" i="6" s="1"/>
  <c r="N8" i="6"/>
  <c r="N48" i="6" s="1"/>
  <c r="M8" i="6"/>
  <c r="M48" i="6" s="1"/>
  <c r="R6" i="6"/>
  <c r="R5" i="6"/>
  <c r="R4" i="6"/>
  <c r="D34" i="6"/>
  <c r="D33" i="6"/>
  <c r="D32" i="6"/>
  <c r="D31" i="6"/>
  <c r="AZ52" i="6" l="1"/>
  <c r="L10" i="6"/>
  <c r="K28" i="6"/>
  <c r="N28" i="6"/>
  <c r="N38" i="6" s="1"/>
  <c r="N40" i="6" s="1"/>
  <c r="N42" i="6" s="1"/>
  <c r="N52" i="6" s="1"/>
  <c r="I28" i="6"/>
  <c r="O28" i="6"/>
  <c r="O38" i="6" s="1"/>
  <c r="O40" i="6" s="1"/>
  <c r="K38" i="6"/>
  <c r="K40" i="6" s="1"/>
  <c r="K42" i="6" s="1"/>
  <c r="L9" i="6"/>
  <c r="Q28" i="6"/>
  <c r="Q38" i="6" s="1"/>
  <c r="Q40" i="6" s="1"/>
  <c r="Q42" i="6" s="1"/>
  <c r="H28" i="6"/>
  <c r="H38" i="6" s="1"/>
  <c r="H40" i="6" s="1"/>
  <c r="L36" i="6"/>
  <c r="R36" i="6"/>
  <c r="I9" i="6"/>
  <c r="I48" i="6"/>
  <c r="J9" i="6"/>
  <c r="J48" i="6"/>
  <c r="H9" i="6"/>
  <c r="H48" i="6"/>
  <c r="G9" i="6"/>
  <c r="G48" i="6"/>
  <c r="R10" i="6"/>
  <c r="R26" i="6"/>
  <c r="P9" i="6"/>
  <c r="O9" i="6"/>
  <c r="N9" i="6"/>
  <c r="M9" i="6"/>
  <c r="R23" i="6"/>
  <c r="R24" i="6" s="1"/>
  <c r="R9" i="6"/>
  <c r="R27" i="6"/>
  <c r="P28" i="6"/>
  <c r="P38" i="6" s="1"/>
  <c r="P40" i="6" s="1"/>
  <c r="P42" i="6" s="1"/>
  <c r="P52" i="6" s="1"/>
  <c r="L27" i="6"/>
  <c r="J28" i="6"/>
  <c r="J38" i="6" s="1"/>
  <c r="J40" i="6" s="1"/>
  <c r="I38" i="6"/>
  <c r="I40" i="6" s="1"/>
  <c r="L23" i="6"/>
  <c r="L24" i="6" s="1"/>
  <c r="L26" i="6"/>
  <c r="G28" i="6"/>
  <c r="G38" i="6" s="1"/>
  <c r="G40" i="6" s="1"/>
  <c r="J24" i="6"/>
  <c r="G24" i="6"/>
  <c r="K24" i="6"/>
  <c r="H24" i="6"/>
  <c r="M28" i="6"/>
  <c r="M38" i="6" s="1"/>
  <c r="M40" i="6" s="1"/>
  <c r="P24" i="6"/>
  <c r="M24" i="6"/>
  <c r="Q24" i="6"/>
  <c r="N24" i="6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19" i="5"/>
  <c r="AE20" i="5"/>
  <c r="AE21" i="5"/>
  <c r="AE22" i="5"/>
  <c r="AE23" i="5"/>
  <c r="AE24" i="5"/>
  <c r="AE14" i="5"/>
  <c r="AE15" i="5"/>
  <c r="AE16" i="5"/>
  <c r="AE17" i="5"/>
  <c r="AE18" i="5"/>
  <c r="AE11" i="5"/>
  <c r="AE12" i="5"/>
  <c r="AE13" i="5"/>
  <c r="AE6" i="5"/>
  <c r="AE7" i="5"/>
  <c r="AE8" i="5"/>
  <c r="AE9" i="5"/>
  <c r="AE10" i="5"/>
  <c r="AE4" i="5"/>
  <c r="AE5" i="5"/>
  <c r="AE3" i="5"/>
  <c r="D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F1" i="5"/>
  <c r="AG1" i="5"/>
  <c r="AH1" i="5"/>
  <c r="C1" i="5"/>
  <c r="AD4" i="4"/>
  <c r="AE4" i="4"/>
  <c r="AF4" i="4"/>
  <c r="AG4" i="4"/>
  <c r="AB72" i="4"/>
  <c r="AB73" i="4" s="1"/>
  <c r="AJ72" i="4"/>
  <c r="AJ73" i="4" s="1"/>
  <c r="AL72" i="4"/>
  <c r="AL73" i="4" s="1"/>
  <c r="AN72" i="4"/>
  <c r="AN73" i="4" s="1"/>
  <c r="G72" i="4"/>
  <c r="G73" i="4" s="1"/>
  <c r="K72" i="4"/>
  <c r="K73" i="4" s="1"/>
  <c r="X72" i="4"/>
  <c r="X73" i="4" s="1"/>
  <c r="L28" i="6" l="1"/>
  <c r="AE1" i="5"/>
  <c r="R28" i="6"/>
  <c r="L48" i="6"/>
  <c r="G42" i="6"/>
  <c r="G52" i="6" s="1"/>
  <c r="G49" i="6"/>
  <c r="I42" i="6"/>
  <c r="I52" i="6" s="1"/>
  <c r="I49" i="6"/>
  <c r="H42" i="6"/>
  <c r="H52" i="6" s="1"/>
  <c r="H49" i="6"/>
  <c r="J42" i="6"/>
  <c r="J52" i="6" s="1"/>
  <c r="J49" i="6"/>
  <c r="R48" i="6"/>
  <c r="P49" i="6"/>
  <c r="O42" i="6"/>
  <c r="O52" i="6" s="1"/>
  <c r="O49" i="6"/>
  <c r="N49" i="6"/>
  <c r="M42" i="6"/>
  <c r="M52" i="6" s="1"/>
  <c r="M49" i="6"/>
  <c r="R38" i="6"/>
  <c r="R40" i="6" s="1"/>
  <c r="L38" i="6"/>
  <c r="L40" i="6" s="1"/>
  <c r="AH70" i="4"/>
  <c r="AG70" i="4"/>
  <c r="AF70" i="4"/>
  <c r="AE70" i="4"/>
  <c r="AD70" i="4"/>
  <c r="AC70" i="4"/>
  <c r="U70" i="4"/>
  <c r="T70" i="4"/>
  <c r="S70" i="4"/>
  <c r="R70" i="4"/>
  <c r="Q70" i="4"/>
  <c r="P70" i="4"/>
  <c r="O70" i="4"/>
  <c r="N70" i="4"/>
  <c r="M70" i="4"/>
  <c r="H70" i="4" s="1"/>
  <c r="L70" i="4"/>
  <c r="F70" i="4"/>
  <c r="E70" i="4"/>
  <c r="D70" i="4"/>
  <c r="AI69" i="4"/>
  <c r="Z69" i="4"/>
  <c r="Y69" i="4"/>
  <c r="V69" i="4"/>
  <c r="AI68" i="4"/>
  <c r="Z68" i="4"/>
  <c r="Y68" i="4"/>
  <c r="V68" i="4"/>
  <c r="W68" i="4" s="1"/>
  <c r="J68" i="4"/>
  <c r="H68" i="4"/>
  <c r="I68" i="4" s="1"/>
  <c r="AI67" i="4"/>
  <c r="Z67" i="4"/>
  <c r="Y67" i="4"/>
  <c r="V67" i="4"/>
  <c r="W67" i="4" s="1"/>
  <c r="J67" i="4"/>
  <c r="H67" i="4"/>
  <c r="I67" i="4" s="1"/>
  <c r="AI66" i="4"/>
  <c r="Z66" i="4"/>
  <c r="Y66" i="4"/>
  <c r="V66" i="4"/>
  <c r="W66" i="4" s="1"/>
  <c r="J66" i="4"/>
  <c r="H66" i="4"/>
  <c r="I66" i="4" s="1"/>
  <c r="AI65" i="4"/>
  <c r="Z65" i="4"/>
  <c r="Y65" i="4"/>
  <c r="V65" i="4"/>
  <c r="W65" i="4" s="1"/>
  <c r="J65" i="4"/>
  <c r="H65" i="4"/>
  <c r="I65" i="4" s="1"/>
  <c r="AR64" i="4"/>
  <c r="AH64" i="4"/>
  <c r="AG64" i="4"/>
  <c r="AF64" i="4"/>
  <c r="AE64" i="4"/>
  <c r="AD64" i="4"/>
  <c r="AC64" i="4"/>
  <c r="U64" i="4"/>
  <c r="T64" i="4"/>
  <c r="S64" i="4"/>
  <c r="R64" i="4"/>
  <c r="Q64" i="4"/>
  <c r="P64" i="4"/>
  <c r="O64" i="4"/>
  <c r="N64" i="4"/>
  <c r="L64" i="4"/>
  <c r="F64" i="4"/>
  <c r="E64" i="4"/>
  <c r="D64" i="4"/>
  <c r="AI63" i="4"/>
  <c r="Z63" i="4"/>
  <c r="Y63" i="4"/>
  <c r="V63" i="4"/>
  <c r="AI62" i="4"/>
  <c r="Z62" i="4"/>
  <c r="Y62" i="4"/>
  <c r="M62" i="4"/>
  <c r="J62" i="4"/>
  <c r="AI61" i="4"/>
  <c r="Z61" i="4"/>
  <c r="Y61" i="4"/>
  <c r="M61" i="4"/>
  <c r="V61" i="4" s="1"/>
  <c r="W61" i="4" s="1"/>
  <c r="J61" i="4"/>
  <c r="AI60" i="4"/>
  <c r="Z60" i="4"/>
  <c r="Y60" i="4"/>
  <c r="V60" i="4"/>
  <c r="J60" i="4"/>
  <c r="H60" i="4"/>
  <c r="AI59" i="4"/>
  <c r="Z59" i="4"/>
  <c r="Y59" i="4"/>
  <c r="M59" i="4"/>
  <c r="J59" i="4"/>
  <c r="AH58" i="4"/>
  <c r="AG58" i="4"/>
  <c r="AF58" i="4"/>
  <c r="AE58" i="4"/>
  <c r="AD58" i="4"/>
  <c r="AC58" i="4"/>
  <c r="U58" i="4"/>
  <c r="T58" i="4"/>
  <c r="S58" i="4"/>
  <c r="R58" i="4"/>
  <c r="Q58" i="4"/>
  <c r="P58" i="4"/>
  <c r="O58" i="4"/>
  <c r="N58" i="4"/>
  <c r="M58" i="4"/>
  <c r="H58" i="4" s="1"/>
  <c r="L58" i="4"/>
  <c r="F58" i="4"/>
  <c r="E58" i="4"/>
  <c r="D58" i="4"/>
  <c r="AI57" i="4"/>
  <c r="Z57" i="4"/>
  <c r="Y57" i="4"/>
  <c r="V57" i="4"/>
  <c r="AI56" i="4"/>
  <c r="Z56" i="4"/>
  <c r="Y56" i="4"/>
  <c r="V56" i="4"/>
  <c r="J56" i="4"/>
  <c r="H56" i="4"/>
  <c r="I56" i="4" s="1"/>
  <c r="AI55" i="4"/>
  <c r="Z55" i="4"/>
  <c r="Y55" i="4"/>
  <c r="V55" i="4"/>
  <c r="W55" i="4" s="1"/>
  <c r="J55" i="4"/>
  <c r="H55" i="4"/>
  <c r="I55" i="4" s="1"/>
  <c r="AI54" i="4"/>
  <c r="Z54" i="4"/>
  <c r="Y54" i="4"/>
  <c r="V54" i="4"/>
  <c r="W54" i="4" s="1"/>
  <c r="J54" i="4"/>
  <c r="H54" i="4"/>
  <c r="I54" i="4" s="1"/>
  <c r="AI53" i="4"/>
  <c r="Z53" i="4"/>
  <c r="Y53" i="4"/>
  <c r="V53" i="4"/>
  <c r="W53" i="4" s="1"/>
  <c r="J53" i="4"/>
  <c r="H53" i="4"/>
  <c r="I53" i="4" s="1"/>
  <c r="AH52" i="4"/>
  <c r="AG52" i="4"/>
  <c r="AF52" i="4"/>
  <c r="AE52" i="4"/>
  <c r="AD52" i="4"/>
  <c r="AC52" i="4"/>
  <c r="U52" i="4"/>
  <c r="T52" i="4"/>
  <c r="S52" i="4"/>
  <c r="R52" i="4"/>
  <c r="Q52" i="4"/>
  <c r="P52" i="4"/>
  <c r="O52" i="4"/>
  <c r="N52" i="4"/>
  <c r="M52" i="4"/>
  <c r="H52" i="4" s="1"/>
  <c r="L52" i="4"/>
  <c r="F52" i="4"/>
  <c r="E52" i="4"/>
  <c r="D52" i="4"/>
  <c r="AI51" i="4"/>
  <c r="Z51" i="4"/>
  <c r="Y51" i="4"/>
  <c r="V51" i="4"/>
  <c r="AI50" i="4"/>
  <c r="Z50" i="4"/>
  <c r="Y50" i="4"/>
  <c r="V50" i="4"/>
  <c r="W50" i="4" s="1"/>
  <c r="J50" i="4"/>
  <c r="H50" i="4"/>
  <c r="I50" i="4" s="1"/>
  <c r="AI49" i="4"/>
  <c r="Z49" i="4"/>
  <c r="Y49" i="4"/>
  <c r="V49" i="4"/>
  <c r="J49" i="4"/>
  <c r="H49" i="4"/>
  <c r="I49" i="4" s="1"/>
  <c r="AI48" i="4"/>
  <c r="Z48" i="4"/>
  <c r="Y48" i="4"/>
  <c r="V48" i="4"/>
  <c r="J48" i="4"/>
  <c r="H48" i="4"/>
  <c r="I48" i="4" s="1"/>
  <c r="AI47" i="4"/>
  <c r="Z47" i="4"/>
  <c r="Y47" i="4"/>
  <c r="V47" i="4"/>
  <c r="W47" i="4" s="1"/>
  <c r="J47" i="4"/>
  <c r="H47" i="4"/>
  <c r="I47" i="4" s="1"/>
  <c r="AH46" i="4"/>
  <c r="AG46" i="4"/>
  <c r="AF46" i="4"/>
  <c r="AE46" i="4"/>
  <c r="AD46" i="4"/>
  <c r="AC46" i="4"/>
  <c r="U46" i="4"/>
  <c r="T46" i="4"/>
  <c r="S46" i="4"/>
  <c r="R46" i="4"/>
  <c r="Q46" i="4"/>
  <c r="P46" i="4"/>
  <c r="O46" i="4"/>
  <c r="N46" i="4"/>
  <c r="M46" i="4"/>
  <c r="H46" i="4" s="1"/>
  <c r="L46" i="4"/>
  <c r="F46" i="4"/>
  <c r="E46" i="4"/>
  <c r="D46" i="4"/>
  <c r="AI45" i="4"/>
  <c r="Z45" i="4"/>
  <c r="Y45" i="4"/>
  <c r="V45" i="4"/>
  <c r="AI44" i="4"/>
  <c r="Z44" i="4"/>
  <c r="Y44" i="4"/>
  <c r="V44" i="4"/>
  <c r="J44" i="4"/>
  <c r="H44" i="4"/>
  <c r="I44" i="4" s="1"/>
  <c r="AI43" i="4"/>
  <c r="Z43" i="4"/>
  <c r="Y43" i="4"/>
  <c r="V43" i="4"/>
  <c r="J43" i="4"/>
  <c r="H43" i="4"/>
  <c r="I43" i="4" s="1"/>
  <c r="AI42" i="4"/>
  <c r="Z42" i="4"/>
  <c r="Y42" i="4"/>
  <c r="V42" i="4"/>
  <c r="J42" i="4"/>
  <c r="H42" i="4"/>
  <c r="I42" i="4" s="1"/>
  <c r="AI41" i="4"/>
  <c r="Z41" i="4"/>
  <c r="Y41" i="4"/>
  <c r="V41" i="4"/>
  <c r="J41" i="4"/>
  <c r="H41" i="4"/>
  <c r="I41" i="4" s="1"/>
  <c r="AH40" i="4"/>
  <c r="AG40" i="4"/>
  <c r="AF40" i="4"/>
  <c r="AE40" i="4"/>
  <c r="AD40" i="4"/>
  <c r="AC40" i="4"/>
  <c r="U40" i="4"/>
  <c r="T40" i="4"/>
  <c r="S40" i="4"/>
  <c r="R40" i="4"/>
  <c r="Q40" i="4"/>
  <c r="P40" i="4"/>
  <c r="O40" i="4"/>
  <c r="N40" i="4"/>
  <c r="M40" i="4"/>
  <c r="H40" i="4" s="1"/>
  <c r="L40" i="4"/>
  <c r="F40" i="4"/>
  <c r="E40" i="4"/>
  <c r="D40" i="4"/>
  <c r="AI39" i="4"/>
  <c r="Z39" i="4"/>
  <c r="Y39" i="4"/>
  <c r="V39" i="4"/>
  <c r="W39" i="4" s="1"/>
  <c r="AI38" i="4"/>
  <c r="Z38" i="4"/>
  <c r="Y38" i="4"/>
  <c r="V38" i="4"/>
  <c r="J38" i="4"/>
  <c r="H38" i="4"/>
  <c r="I38" i="4" s="1"/>
  <c r="AI37" i="4"/>
  <c r="Z37" i="4"/>
  <c r="Y37" i="4"/>
  <c r="V37" i="4"/>
  <c r="J37" i="4"/>
  <c r="H37" i="4"/>
  <c r="I37" i="4" s="1"/>
  <c r="AI36" i="4"/>
  <c r="Z36" i="4"/>
  <c r="Y36" i="4"/>
  <c r="V36" i="4"/>
  <c r="J36" i="4"/>
  <c r="H36" i="4"/>
  <c r="I36" i="4" s="1"/>
  <c r="AI35" i="4"/>
  <c r="Z35" i="4"/>
  <c r="Y35" i="4"/>
  <c r="V35" i="4"/>
  <c r="J35" i="4"/>
  <c r="H35" i="4"/>
  <c r="I35" i="4" s="1"/>
  <c r="AH34" i="4"/>
  <c r="AG34" i="4"/>
  <c r="AF34" i="4"/>
  <c r="AE34" i="4"/>
  <c r="AD34" i="4"/>
  <c r="AC34" i="4"/>
  <c r="U34" i="4"/>
  <c r="T34" i="4"/>
  <c r="S34" i="4"/>
  <c r="R34" i="4"/>
  <c r="Q34" i="4"/>
  <c r="P34" i="4"/>
  <c r="O34" i="4"/>
  <c r="N34" i="4"/>
  <c r="M34" i="4"/>
  <c r="H34" i="4" s="1"/>
  <c r="L34" i="4"/>
  <c r="F34" i="4"/>
  <c r="E34" i="4"/>
  <c r="D34" i="4"/>
  <c r="AI33" i="4"/>
  <c r="Z33" i="4"/>
  <c r="Y33" i="4"/>
  <c r="V33" i="4"/>
  <c r="AI32" i="4"/>
  <c r="Z32" i="4"/>
  <c r="Y32" i="4"/>
  <c r="V32" i="4"/>
  <c r="W32" i="4" s="1"/>
  <c r="H32" i="4"/>
  <c r="I32" i="4" s="1"/>
  <c r="AI31" i="4"/>
  <c r="Z31" i="4"/>
  <c r="Y31" i="4"/>
  <c r="V31" i="4"/>
  <c r="H31" i="4"/>
  <c r="I31" i="4" s="1"/>
  <c r="AI30" i="4"/>
  <c r="Z30" i="4"/>
  <c r="Y30" i="4"/>
  <c r="V30" i="4"/>
  <c r="H30" i="4"/>
  <c r="I30" i="4" s="1"/>
  <c r="AI29" i="4"/>
  <c r="Z29" i="4"/>
  <c r="Y29" i="4"/>
  <c r="V29" i="4"/>
  <c r="H29" i="4"/>
  <c r="I29" i="4" s="1"/>
  <c r="AH28" i="4"/>
  <c r="AG28" i="4"/>
  <c r="AF28" i="4"/>
  <c r="AE28" i="4"/>
  <c r="AD28" i="4"/>
  <c r="AC28" i="4"/>
  <c r="U28" i="4"/>
  <c r="T28" i="4"/>
  <c r="S28" i="4"/>
  <c r="R28" i="4"/>
  <c r="Q28" i="4"/>
  <c r="P28" i="4"/>
  <c r="O28" i="4"/>
  <c r="N28" i="4"/>
  <c r="M28" i="4"/>
  <c r="H28" i="4" s="1"/>
  <c r="L28" i="4"/>
  <c r="F28" i="4"/>
  <c r="E28" i="4"/>
  <c r="D28" i="4"/>
  <c r="AI27" i="4"/>
  <c r="Z27" i="4"/>
  <c r="Y27" i="4"/>
  <c r="V27" i="4"/>
  <c r="AI26" i="4"/>
  <c r="Z26" i="4"/>
  <c r="Y26" i="4"/>
  <c r="V26" i="4"/>
  <c r="W26" i="4" s="1"/>
  <c r="H26" i="4"/>
  <c r="I26" i="4" s="1"/>
  <c r="AI25" i="4"/>
  <c r="Z25" i="4"/>
  <c r="Y25" i="4"/>
  <c r="V25" i="4"/>
  <c r="H25" i="4"/>
  <c r="I25" i="4" s="1"/>
  <c r="AI24" i="4"/>
  <c r="Z24" i="4"/>
  <c r="Y24" i="4"/>
  <c r="V24" i="4"/>
  <c r="H24" i="4"/>
  <c r="I24" i="4" s="1"/>
  <c r="AI23" i="4"/>
  <c r="Z23" i="4"/>
  <c r="Y23" i="4"/>
  <c r="V23" i="4"/>
  <c r="W23" i="4" s="1"/>
  <c r="H23" i="4"/>
  <c r="I23" i="4" s="1"/>
  <c r="AH22" i="4"/>
  <c r="AG22" i="4"/>
  <c r="AF22" i="4"/>
  <c r="AE22" i="4"/>
  <c r="AD22" i="4"/>
  <c r="AC22" i="4"/>
  <c r="U22" i="4"/>
  <c r="T22" i="4"/>
  <c r="S22" i="4"/>
  <c r="R22" i="4"/>
  <c r="Q22" i="4"/>
  <c r="P22" i="4"/>
  <c r="O22" i="4"/>
  <c r="N22" i="4"/>
  <c r="M22" i="4"/>
  <c r="H22" i="4" s="1"/>
  <c r="F22" i="4"/>
  <c r="E22" i="4"/>
  <c r="D22" i="4"/>
  <c r="AI21" i="4"/>
  <c r="Z21" i="4"/>
  <c r="Y21" i="4"/>
  <c r="V21" i="4"/>
  <c r="W21" i="4" s="1"/>
  <c r="H21" i="4"/>
  <c r="I21" i="4" s="1"/>
  <c r="AI20" i="4"/>
  <c r="Z20" i="4"/>
  <c r="Y20" i="4"/>
  <c r="V20" i="4"/>
  <c r="H20" i="4"/>
  <c r="I20" i="4" s="1"/>
  <c r="AI19" i="4"/>
  <c r="Z19" i="4"/>
  <c r="Y19" i="4"/>
  <c r="V19" i="4"/>
  <c r="H19" i="4"/>
  <c r="I19" i="4" s="1"/>
  <c r="AI18" i="4"/>
  <c r="Z18" i="4"/>
  <c r="Y18" i="4"/>
  <c r="V18" i="4"/>
  <c r="W18" i="4" s="1"/>
  <c r="H18" i="4"/>
  <c r="I18" i="4" s="1"/>
  <c r="AG17" i="4"/>
  <c r="AF17" i="4"/>
  <c r="AE17" i="4"/>
  <c r="AD17" i="4"/>
  <c r="AC17" i="4"/>
  <c r="U17" i="4"/>
  <c r="T17" i="4"/>
  <c r="S17" i="4"/>
  <c r="R17" i="4"/>
  <c r="Q17" i="4"/>
  <c r="P17" i="4"/>
  <c r="O17" i="4"/>
  <c r="N17" i="4"/>
  <c r="M17" i="4"/>
  <c r="F17" i="4"/>
  <c r="D17" i="4"/>
  <c r="AI16" i="4"/>
  <c r="Z16" i="4"/>
  <c r="Y16" i="4"/>
  <c r="V16" i="4"/>
  <c r="W16" i="4" s="1"/>
  <c r="H16" i="4"/>
  <c r="I16" i="4" s="1"/>
  <c r="AI15" i="4"/>
  <c r="Z15" i="4"/>
  <c r="Y15" i="4"/>
  <c r="V15" i="4"/>
  <c r="H15" i="4"/>
  <c r="I15" i="4" s="1"/>
  <c r="AI14" i="4"/>
  <c r="Z14" i="4"/>
  <c r="Y14" i="4"/>
  <c r="V14" i="4"/>
  <c r="H14" i="4"/>
  <c r="I14" i="4" s="1"/>
  <c r="AH13" i="4"/>
  <c r="AH17" i="4" s="1"/>
  <c r="Z13" i="4"/>
  <c r="Y13" i="4"/>
  <c r="V13" i="4"/>
  <c r="W13" i="4" s="1"/>
  <c r="H13" i="4"/>
  <c r="I13" i="4" s="1"/>
  <c r="AG12" i="4"/>
  <c r="AF12" i="4"/>
  <c r="AE12" i="4"/>
  <c r="AD12" i="4"/>
  <c r="AC12" i="4"/>
  <c r="U12" i="4"/>
  <c r="T12" i="4"/>
  <c r="S12" i="4"/>
  <c r="R12" i="4"/>
  <c r="Q12" i="4"/>
  <c r="P12" i="4"/>
  <c r="O12" i="4"/>
  <c r="N12" i="4"/>
  <c r="M12" i="4"/>
  <c r="H12" i="4" s="1"/>
  <c r="F12" i="4"/>
  <c r="D12" i="4"/>
  <c r="AH11" i="4"/>
  <c r="AI11" i="4" s="1"/>
  <c r="Z11" i="4"/>
  <c r="Y11" i="4"/>
  <c r="V11" i="4"/>
  <c r="W11" i="4" s="1"/>
  <c r="H11" i="4"/>
  <c r="I11" i="4" s="1"/>
  <c r="AH10" i="4"/>
  <c r="Z10" i="4"/>
  <c r="Y10" i="4"/>
  <c r="V10" i="4"/>
  <c r="W10" i="4" s="1"/>
  <c r="H10" i="4"/>
  <c r="I10" i="4" s="1"/>
  <c r="AG9" i="4"/>
  <c r="AF9" i="4"/>
  <c r="AE9" i="4"/>
  <c r="AD9" i="4"/>
  <c r="AC9" i="4"/>
  <c r="U9" i="4"/>
  <c r="T9" i="4"/>
  <c r="S9" i="4"/>
  <c r="R9" i="4"/>
  <c r="Q9" i="4"/>
  <c r="P9" i="4"/>
  <c r="O9" i="4"/>
  <c r="N9" i="4"/>
  <c r="M9" i="4"/>
  <c r="F9" i="4"/>
  <c r="D9" i="4"/>
  <c r="AH8" i="4"/>
  <c r="AI8" i="4" s="1"/>
  <c r="Z8" i="4"/>
  <c r="Y8" i="4"/>
  <c r="V8" i="4"/>
  <c r="W8" i="4" s="1"/>
  <c r="H8" i="4"/>
  <c r="I8" i="4" s="1"/>
  <c r="AH7" i="4"/>
  <c r="AI7" i="4" s="1"/>
  <c r="Z7" i="4"/>
  <c r="Y7" i="4"/>
  <c r="V7" i="4"/>
  <c r="H7" i="4"/>
  <c r="I7" i="4" s="1"/>
  <c r="H61" i="4" l="1"/>
  <c r="AU61" i="4" s="1"/>
  <c r="Z9" i="4"/>
  <c r="AA8" i="4"/>
  <c r="AK8" i="4" s="1"/>
  <c r="AM8" i="4" s="1"/>
  <c r="AO8" i="4" s="1"/>
  <c r="AA26" i="4"/>
  <c r="AK26" i="4" s="1"/>
  <c r="AM26" i="4" s="1"/>
  <c r="AO26" i="4" s="1"/>
  <c r="AA27" i="4"/>
  <c r="AK27" i="4" s="1"/>
  <c r="AM27" i="4" s="1"/>
  <c r="AO27" i="4" s="1"/>
  <c r="AA35" i="4"/>
  <c r="AK35" i="4" s="1"/>
  <c r="AM35" i="4" s="1"/>
  <c r="AO35" i="4" s="1"/>
  <c r="AA37" i="4"/>
  <c r="AK37" i="4" s="1"/>
  <c r="AM37" i="4" s="1"/>
  <c r="AO37" i="4" s="1"/>
  <c r="AA48" i="4"/>
  <c r="AK48" i="4" s="1"/>
  <c r="AM48" i="4" s="1"/>
  <c r="AS48" i="4" s="1"/>
  <c r="AA63" i="4"/>
  <c r="Z22" i="4"/>
  <c r="AA51" i="4"/>
  <c r="AK51" i="4" s="1"/>
  <c r="AM51" i="4" s="1"/>
  <c r="AO51" i="4" s="1"/>
  <c r="Z40" i="4"/>
  <c r="AA16" i="4"/>
  <c r="AK16" i="4" s="1"/>
  <c r="AM16" i="4" s="1"/>
  <c r="AO16" i="4" s="1"/>
  <c r="AA21" i="4"/>
  <c r="AA24" i="4"/>
  <c r="AK24" i="4" s="1"/>
  <c r="AM24" i="4" s="1"/>
  <c r="AO24" i="4" s="1"/>
  <c r="AA31" i="4"/>
  <c r="AK31" i="4" s="1"/>
  <c r="AM31" i="4" s="1"/>
  <c r="AO31" i="4" s="1"/>
  <c r="AA39" i="4"/>
  <c r="AK39" i="4" s="1"/>
  <c r="AM39" i="4" s="1"/>
  <c r="AO39" i="4" s="1"/>
  <c r="AA49" i="4"/>
  <c r="AK49" i="4" s="1"/>
  <c r="AM49" i="4" s="1"/>
  <c r="AA69" i="4"/>
  <c r="AK69" i="4" s="1"/>
  <c r="AM69" i="4" s="1"/>
  <c r="AO69" i="4" s="1"/>
  <c r="L42" i="6"/>
  <c r="L52" i="6" s="1"/>
  <c r="L49" i="6"/>
  <c r="R42" i="6"/>
  <c r="R52" i="6" s="1"/>
  <c r="R49" i="6"/>
  <c r="Y12" i="4"/>
  <c r="AA15" i="4"/>
  <c r="AK15" i="4" s="1"/>
  <c r="AM15" i="4" s="1"/>
  <c r="AO15" i="4" s="1"/>
  <c r="AA20" i="4"/>
  <c r="AK20" i="4" s="1"/>
  <c r="AM20" i="4" s="1"/>
  <c r="AO20" i="4" s="1"/>
  <c r="Z34" i="4"/>
  <c r="AA30" i="4"/>
  <c r="AK30" i="4" s="1"/>
  <c r="AM30" i="4" s="1"/>
  <c r="AO30" i="4" s="1"/>
  <c r="AA42" i="4"/>
  <c r="AK42" i="4" s="1"/>
  <c r="AM42" i="4" s="1"/>
  <c r="AO42" i="4" s="1"/>
  <c r="AA44" i="4"/>
  <c r="AK44" i="4" s="1"/>
  <c r="AM44" i="4" s="1"/>
  <c r="AO44" i="4" s="1"/>
  <c r="AA45" i="4"/>
  <c r="AK45" i="4" s="1"/>
  <c r="AM45" i="4" s="1"/>
  <c r="AO45" i="4" s="1"/>
  <c r="AA55" i="4"/>
  <c r="AK55" i="4" s="1"/>
  <c r="AM55" i="4" s="1"/>
  <c r="AS55" i="4" s="1"/>
  <c r="AA60" i="4"/>
  <c r="AA65" i="4"/>
  <c r="AK65" i="4" s="1"/>
  <c r="AM65" i="4" s="1"/>
  <c r="AO65" i="4" s="1"/>
  <c r="AA67" i="4"/>
  <c r="AK67" i="4" s="1"/>
  <c r="AM67" i="4" s="1"/>
  <c r="AO67" i="4" s="1"/>
  <c r="Y9" i="4"/>
  <c r="AA9" i="4" s="1"/>
  <c r="AH12" i="4"/>
  <c r="Y17" i="4"/>
  <c r="AA18" i="4"/>
  <c r="AK18" i="4" s="1"/>
  <c r="AM18" i="4" s="1"/>
  <c r="AO18" i="4" s="1"/>
  <c r="AA33" i="4"/>
  <c r="AK33" i="4" s="1"/>
  <c r="AM33" i="4" s="1"/>
  <c r="AO33" i="4" s="1"/>
  <c r="Y46" i="4"/>
  <c r="AA43" i="4"/>
  <c r="AK43" i="4" s="1"/>
  <c r="AM43" i="4" s="1"/>
  <c r="AO43" i="4" s="1"/>
  <c r="AA54" i="4"/>
  <c r="AK54" i="4" s="1"/>
  <c r="AM54" i="4" s="1"/>
  <c r="AO54" i="4" s="1"/>
  <c r="AA57" i="4"/>
  <c r="AK57" i="4" s="1"/>
  <c r="AM57" i="4" s="1"/>
  <c r="AO57" i="4" s="1"/>
  <c r="AA61" i="4"/>
  <c r="AK61" i="4" s="1"/>
  <c r="AM61" i="4" s="1"/>
  <c r="AO61" i="4" s="1"/>
  <c r="I70" i="4"/>
  <c r="AK21" i="4"/>
  <c r="AM21" i="4" s="1"/>
  <c r="AO21" i="4" s="1"/>
  <c r="AA11" i="4"/>
  <c r="AK11" i="4" s="1"/>
  <c r="AM11" i="4" s="1"/>
  <c r="AO11" i="4" s="1"/>
  <c r="AA41" i="4"/>
  <c r="AK41" i="4" s="1"/>
  <c r="AM41" i="4" s="1"/>
  <c r="AO41" i="4" s="1"/>
  <c r="AI17" i="4"/>
  <c r="R72" i="4"/>
  <c r="R73" i="4" s="1"/>
  <c r="AG72" i="4"/>
  <c r="AG73" i="4" s="1"/>
  <c r="AA25" i="4"/>
  <c r="AK25" i="4" s="1"/>
  <c r="AM25" i="4" s="1"/>
  <c r="AO25" i="4" s="1"/>
  <c r="AC72" i="4"/>
  <c r="AC73" i="4" s="1"/>
  <c r="V28" i="4"/>
  <c r="W28" i="4" s="1"/>
  <c r="W33" i="4"/>
  <c r="AA56" i="4"/>
  <c r="AK56" i="4" s="1"/>
  <c r="AM56" i="4" s="1"/>
  <c r="I58" i="4"/>
  <c r="AI13" i="4"/>
  <c r="Y22" i="4"/>
  <c r="AA22" i="4" s="1"/>
  <c r="AA38" i="4"/>
  <c r="AK38" i="4" s="1"/>
  <c r="AM38" i="4" s="1"/>
  <c r="AO38" i="4" s="1"/>
  <c r="I40" i="4"/>
  <c r="I52" i="4"/>
  <c r="I34" i="4"/>
  <c r="W69" i="4"/>
  <c r="AA13" i="4"/>
  <c r="AK13" i="4" s="1"/>
  <c r="AM13" i="4" s="1"/>
  <c r="AO13" i="4" s="1"/>
  <c r="I28" i="4"/>
  <c r="W42" i="4"/>
  <c r="Y70" i="4"/>
  <c r="W7" i="4"/>
  <c r="D72" i="4"/>
  <c r="D73" i="4" s="1"/>
  <c r="O72" i="4"/>
  <c r="O73" i="4" s="1"/>
  <c r="S72" i="4"/>
  <c r="S73" i="4" s="1"/>
  <c r="AD72" i="4"/>
  <c r="AD73" i="4" s="1"/>
  <c r="AA19" i="4"/>
  <c r="AK19" i="4" s="1"/>
  <c r="AM19" i="4" s="1"/>
  <c r="AO19" i="4" s="1"/>
  <c r="E72" i="4"/>
  <c r="E73" i="4" s="1"/>
  <c r="W31" i="4"/>
  <c r="AA36" i="4"/>
  <c r="AK36" i="4" s="1"/>
  <c r="AM36" i="4" s="1"/>
  <c r="AO36" i="4" s="1"/>
  <c r="AI40" i="4"/>
  <c r="W41" i="4"/>
  <c r="AI46" i="4"/>
  <c r="W57" i="4"/>
  <c r="AI58" i="4"/>
  <c r="I61" i="4"/>
  <c r="AH9" i="4"/>
  <c r="V9" i="4"/>
  <c r="N72" i="4"/>
  <c r="N73" i="4" s="1"/>
  <c r="I12" i="4"/>
  <c r="F72" i="4"/>
  <c r="F73" i="4" s="1"/>
  <c r="AE72" i="4"/>
  <c r="AE73" i="4" s="1"/>
  <c r="AI22" i="4"/>
  <c r="L72" i="4"/>
  <c r="L73" i="4" s="1"/>
  <c r="J72" i="4"/>
  <c r="J73" i="4" s="1"/>
  <c r="V40" i="4"/>
  <c r="W40" i="4" s="1"/>
  <c r="AK60" i="4"/>
  <c r="AM60" i="4" s="1"/>
  <c r="AO60" i="4" s="1"/>
  <c r="AI64" i="4"/>
  <c r="V70" i="4"/>
  <c r="W70" i="4" s="1"/>
  <c r="P72" i="4"/>
  <c r="P73" i="4" s="1"/>
  <c r="T72" i="4"/>
  <c r="T73" i="4" s="1"/>
  <c r="H9" i="4"/>
  <c r="I9" i="4" s="1"/>
  <c r="Q72" i="4"/>
  <c r="Q73" i="4" s="1"/>
  <c r="U72" i="4"/>
  <c r="U73" i="4" s="1"/>
  <c r="AF72" i="4"/>
  <c r="AF73" i="4" s="1"/>
  <c r="AI10" i="4"/>
  <c r="AI12" i="4" s="1"/>
  <c r="V12" i="4"/>
  <c r="W12" i="4" s="1"/>
  <c r="AA14" i="4"/>
  <c r="AK14" i="4" s="1"/>
  <c r="AM14" i="4" s="1"/>
  <c r="AO14" i="4" s="1"/>
  <c r="I22" i="4"/>
  <c r="W24" i="4"/>
  <c r="Z46" i="4"/>
  <c r="V52" i="4"/>
  <c r="W52" i="4" s="1"/>
  <c r="V58" i="4"/>
  <c r="W58" i="4" s="1"/>
  <c r="W60" i="4"/>
  <c r="W9" i="4"/>
  <c r="Z12" i="4"/>
  <c r="AA10" i="4"/>
  <c r="W15" i="4"/>
  <c r="Z17" i="4"/>
  <c r="W27" i="4"/>
  <c r="H17" i="4"/>
  <c r="I17" i="4" s="1"/>
  <c r="V17" i="4"/>
  <c r="W20" i="4"/>
  <c r="W30" i="4"/>
  <c r="W45" i="4"/>
  <c r="AA7" i="4"/>
  <c r="Y28" i="4"/>
  <c r="AI28" i="4"/>
  <c r="Y34" i="4"/>
  <c r="AA34" i="4" s="1"/>
  <c r="W35" i="4"/>
  <c r="W37" i="4"/>
  <c r="W43" i="4"/>
  <c r="I46" i="4"/>
  <c r="V46" i="4"/>
  <c r="AA47" i="4"/>
  <c r="AK47" i="4" s="1"/>
  <c r="AM47" i="4" s="1"/>
  <c r="Y52" i="4"/>
  <c r="W48" i="4"/>
  <c r="W51" i="4"/>
  <c r="AI52" i="4"/>
  <c r="M64" i="4"/>
  <c r="M72" i="4" s="1"/>
  <c r="M73" i="4" s="1"/>
  <c r="V59" i="4"/>
  <c r="H59" i="4"/>
  <c r="AA62" i="4"/>
  <c r="AK63" i="4"/>
  <c r="AM63" i="4" s="1"/>
  <c r="AO63" i="4" s="1"/>
  <c r="W63" i="4"/>
  <c r="Z70" i="4"/>
  <c r="AA66" i="4"/>
  <c r="AK66" i="4" s="1"/>
  <c r="AM66" i="4" s="1"/>
  <c r="AO66" i="4" s="1"/>
  <c r="AI70" i="4"/>
  <c r="V62" i="4"/>
  <c r="H62" i="4"/>
  <c r="W14" i="4"/>
  <c r="W19" i="4"/>
  <c r="V22" i="4"/>
  <c r="Z28" i="4"/>
  <c r="W25" i="4"/>
  <c r="AA29" i="4"/>
  <c r="AK29" i="4" s="1"/>
  <c r="AM29" i="4" s="1"/>
  <c r="AO29" i="4" s="1"/>
  <c r="AA32" i="4"/>
  <c r="AK32" i="4" s="1"/>
  <c r="AM32" i="4" s="1"/>
  <c r="AO32" i="4" s="1"/>
  <c r="V34" i="4"/>
  <c r="AI34" i="4"/>
  <c r="Y40" i="4"/>
  <c r="W44" i="4"/>
  <c r="AA53" i="4"/>
  <c r="AK53" i="4" s="1"/>
  <c r="AM53" i="4" s="1"/>
  <c r="W56" i="4"/>
  <c r="Y64" i="4"/>
  <c r="AA59" i="4"/>
  <c r="AA23" i="4"/>
  <c r="AK23" i="4" s="1"/>
  <c r="AM23" i="4" s="1"/>
  <c r="AO23" i="4" s="1"/>
  <c r="W29" i="4"/>
  <c r="W36" i="4"/>
  <c r="W38" i="4"/>
  <c r="Z52" i="4"/>
  <c r="W49" i="4"/>
  <c r="AA50" i="4"/>
  <c r="AK50" i="4" s="1"/>
  <c r="AM50" i="4" s="1"/>
  <c r="Z58" i="4"/>
  <c r="Y58" i="4"/>
  <c r="Z64" i="4"/>
  <c r="AU60" i="4"/>
  <c r="I60" i="4"/>
  <c r="AA68" i="4"/>
  <c r="AK68" i="4" s="1"/>
  <c r="AM68" i="4" s="1"/>
  <c r="AO68" i="4" s="1"/>
  <c r="BL44" i="1"/>
  <c r="BK22" i="1"/>
  <c r="AA46" i="4" l="1"/>
  <c r="AA40" i="4"/>
  <c r="AK40" i="4" s="1"/>
  <c r="AM40" i="4" s="1"/>
  <c r="AO40" i="4" s="1"/>
  <c r="AA17" i="4"/>
  <c r="AH72" i="4"/>
  <c r="AH73" i="4" s="1"/>
  <c r="AS61" i="4"/>
  <c r="Y72" i="4"/>
  <c r="Y73" i="4" s="1"/>
  <c r="Z72" i="4"/>
  <c r="Z73" i="4" s="1"/>
  <c r="AA58" i="4"/>
  <c r="AK58" i="4" s="1"/>
  <c r="AM58" i="4" s="1"/>
  <c r="AO58" i="4" s="1"/>
  <c r="AO48" i="4"/>
  <c r="AS60" i="4"/>
  <c r="AK9" i="4"/>
  <c r="AM9" i="4" s="1"/>
  <c r="AO9" i="4" s="1"/>
  <c r="AA70" i="4"/>
  <c r="AK70" i="4" s="1"/>
  <c r="AM70" i="4" s="1"/>
  <c r="AO70" i="4" s="1"/>
  <c r="AS54" i="4"/>
  <c r="AK7" i="4"/>
  <c r="AO55" i="4"/>
  <c r="AI9" i="4"/>
  <c r="AI72" i="4" s="1"/>
  <c r="AI73" i="4" s="1"/>
  <c r="AS49" i="4"/>
  <c r="AO49" i="4"/>
  <c r="AK34" i="4"/>
  <c r="AM34" i="4" s="1"/>
  <c r="AO34" i="4" s="1"/>
  <c r="W34" i="4"/>
  <c r="W22" i="4"/>
  <c r="AK22" i="4"/>
  <c r="AM22" i="4" s="1"/>
  <c r="AO22" i="4" s="1"/>
  <c r="AK62" i="4"/>
  <c r="AM62" i="4" s="1"/>
  <c r="W62" i="4"/>
  <c r="H64" i="4"/>
  <c r="I64" i="4" s="1"/>
  <c r="V64" i="4"/>
  <c r="V72" i="4" s="1"/>
  <c r="V73" i="4" s="1"/>
  <c r="W46" i="4"/>
  <c r="AK46" i="4"/>
  <c r="AM46" i="4" s="1"/>
  <c r="AO46" i="4" s="1"/>
  <c r="AS50" i="4"/>
  <c r="AO50" i="4"/>
  <c r="AS56" i="4"/>
  <c r="AO56" i="4"/>
  <c r="AA52" i="4"/>
  <c r="AK52" i="4" s="1"/>
  <c r="AM52" i="4" s="1"/>
  <c r="AO52" i="4" s="1"/>
  <c r="W17" i="4"/>
  <c r="AK17" i="4"/>
  <c r="AM17" i="4" s="1"/>
  <c r="AO17" i="4" s="1"/>
  <c r="AK10" i="4"/>
  <c r="AM10" i="4" s="1"/>
  <c r="AO10" i="4" s="1"/>
  <c r="AA12" i="4"/>
  <c r="AK12" i="4" s="1"/>
  <c r="AM12" i="4" s="1"/>
  <c r="AO12" i="4" s="1"/>
  <c r="AU62" i="4"/>
  <c r="I62" i="4"/>
  <c r="W59" i="4"/>
  <c r="AK59" i="4"/>
  <c r="AM59" i="4" s="1"/>
  <c r="AA64" i="4"/>
  <c r="AS53" i="4"/>
  <c r="AO53" i="4"/>
  <c r="AU59" i="4"/>
  <c r="I59" i="4"/>
  <c r="AO47" i="4"/>
  <c r="AS47" i="4"/>
  <c r="AA28" i="4"/>
  <c r="AK28" i="4" s="1"/>
  <c r="AM28" i="4" s="1"/>
  <c r="AO28" i="4" s="1"/>
  <c r="BG13" i="1"/>
  <c r="BI13" i="1"/>
  <c r="BJ13" i="1"/>
  <c r="AA72" i="4" l="1"/>
  <c r="AA73" i="4" s="1"/>
  <c r="I72" i="4"/>
  <c r="I73" i="4" s="1"/>
  <c r="H72" i="4"/>
  <c r="H73" i="4" s="1"/>
  <c r="AU64" i="4"/>
  <c r="AM7" i="4"/>
  <c r="AS62" i="4"/>
  <c r="AO62" i="4"/>
  <c r="W64" i="4"/>
  <c r="W72" i="4" s="1"/>
  <c r="W73" i="4" s="1"/>
  <c r="AK64" i="4"/>
  <c r="AM64" i="4" s="1"/>
  <c r="AO64" i="4" s="1"/>
  <c r="AS59" i="4"/>
  <c r="AS64" i="4" s="1"/>
  <c r="AO59" i="4"/>
  <c r="BK35" i="1"/>
  <c r="BJ35" i="1"/>
  <c r="BI35" i="1"/>
  <c r="BH35" i="1"/>
  <c r="BG35" i="1"/>
  <c r="BL34" i="1"/>
  <c r="BL33" i="1"/>
  <c r="BL32" i="1"/>
  <c r="BL31" i="1"/>
  <c r="BL30" i="1"/>
  <c r="BL29" i="1"/>
  <c r="BK26" i="1"/>
  <c r="BJ26" i="1"/>
  <c r="BI26" i="1"/>
  <c r="BH26" i="1"/>
  <c r="BG26" i="1"/>
  <c r="BK25" i="1"/>
  <c r="BJ25" i="1"/>
  <c r="BI25" i="1"/>
  <c r="BH25" i="1"/>
  <c r="BG25" i="1"/>
  <c r="BJ22" i="1"/>
  <c r="BI22" i="1"/>
  <c r="BI23" i="1" s="1"/>
  <c r="BH22" i="1"/>
  <c r="BH23" i="1" s="1"/>
  <c r="BL21" i="1"/>
  <c r="BL20" i="1"/>
  <c r="BL19" i="1"/>
  <c r="BL18" i="1"/>
  <c r="BL16" i="1"/>
  <c r="BL15" i="1"/>
  <c r="BL14" i="1"/>
  <c r="BL13" i="1"/>
  <c r="BL12" i="1"/>
  <c r="BJ10" i="1"/>
  <c r="BI10" i="1"/>
  <c r="BH10" i="1"/>
  <c r="BG10" i="1"/>
  <c r="BJ8" i="1"/>
  <c r="BI8" i="1"/>
  <c r="BH8" i="1"/>
  <c r="BG8" i="1"/>
  <c r="BL6" i="1"/>
  <c r="BL5" i="1"/>
  <c r="BL4" i="1"/>
  <c r="BE35" i="1"/>
  <c r="BD35" i="1"/>
  <c r="BC35" i="1"/>
  <c r="BB35" i="1"/>
  <c r="BA35" i="1"/>
  <c r="BF34" i="1"/>
  <c r="BF33" i="1"/>
  <c r="BF32" i="1"/>
  <c r="BF31" i="1"/>
  <c r="BF30" i="1"/>
  <c r="BF29" i="1"/>
  <c r="BE26" i="1"/>
  <c r="BD26" i="1"/>
  <c r="BC26" i="1"/>
  <c r="BB26" i="1"/>
  <c r="BA26" i="1"/>
  <c r="BE25" i="1"/>
  <c r="BD25" i="1"/>
  <c r="BC25" i="1"/>
  <c r="BB25" i="1"/>
  <c r="BA25" i="1"/>
  <c r="BE22" i="1"/>
  <c r="BD22" i="1"/>
  <c r="BD23" i="1" s="1"/>
  <c r="BC22" i="1"/>
  <c r="BC23" i="1" s="1"/>
  <c r="BB22" i="1"/>
  <c r="BA22" i="1"/>
  <c r="BF21" i="1"/>
  <c r="BF20" i="1"/>
  <c r="BF19" i="1"/>
  <c r="BF18" i="1"/>
  <c r="BF17" i="1"/>
  <c r="BF16" i="1"/>
  <c r="BF15" i="1"/>
  <c r="BF14" i="1"/>
  <c r="BF13" i="1"/>
  <c r="BF8" i="1" s="1"/>
  <c r="BF12" i="1"/>
  <c r="BD10" i="1"/>
  <c r="BC10" i="1"/>
  <c r="BB10" i="1"/>
  <c r="BA10" i="1"/>
  <c r="BD8" i="1"/>
  <c r="BD9" i="1" s="1"/>
  <c r="BC8" i="1"/>
  <c r="BC9" i="1" s="1"/>
  <c r="BB8" i="1"/>
  <c r="BB9" i="1" s="1"/>
  <c r="BA8" i="1"/>
  <c r="BA9" i="1" s="1"/>
  <c r="BF6" i="1"/>
  <c r="BF5" i="1"/>
  <c r="BF4" i="1"/>
  <c r="AY35" i="1"/>
  <c r="AX35" i="1"/>
  <c r="AW35" i="1"/>
  <c r="AV35" i="1"/>
  <c r="AU35" i="1"/>
  <c r="AZ34" i="1"/>
  <c r="AZ33" i="1"/>
  <c r="AZ32" i="1"/>
  <c r="AZ31" i="1"/>
  <c r="AZ30" i="1"/>
  <c r="AZ29" i="1"/>
  <c r="AY26" i="1"/>
  <c r="AX26" i="1"/>
  <c r="AW26" i="1"/>
  <c r="AV26" i="1"/>
  <c r="AU26" i="1"/>
  <c r="AY25" i="1"/>
  <c r="AX25" i="1"/>
  <c r="AW25" i="1"/>
  <c r="AV25" i="1"/>
  <c r="AU25" i="1"/>
  <c r="AY22" i="1"/>
  <c r="AX22" i="1"/>
  <c r="AW22" i="1"/>
  <c r="AW23" i="1" s="1"/>
  <c r="AU22" i="1"/>
  <c r="AZ21" i="1"/>
  <c r="AZ20" i="1"/>
  <c r="AZ19" i="1"/>
  <c r="AZ18" i="1"/>
  <c r="AZ17" i="1"/>
  <c r="AZ16" i="1"/>
  <c r="AZ15" i="1"/>
  <c r="AZ13" i="1"/>
  <c r="AZ8" i="1" s="1"/>
  <c r="AZ12" i="1"/>
  <c r="AX10" i="1"/>
  <c r="AW10" i="1"/>
  <c r="AV10" i="1"/>
  <c r="AU10" i="1"/>
  <c r="AX8" i="1"/>
  <c r="AX9" i="1" s="1"/>
  <c r="AW8" i="1"/>
  <c r="AW9" i="1" s="1"/>
  <c r="AV8" i="1"/>
  <c r="AV9" i="1" s="1"/>
  <c r="AU8" i="1"/>
  <c r="AU9" i="1" s="1"/>
  <c r="AZ6" i="1"/>
  <c r="AZ5" i="1"/>
  <c r="AZ4" i="1"/>
  <c r="AS35" i="1"/>
  <c r="AR35" i="1"/>
  <c r="AQ35" i="1"/>
  <c r="AP35" i="1"/>
  <c r="AO35" i="1"/>
  <c r="AT34" i="1"/>
  <c r="AT33" i="1"/>
  <c r="AT32" i="1"/>
  <c r="AT31" i="1"/>
  <c r="AT30" i="1"/>
  <c r="AT29" i="1"/>
  <c r="AS26" i="1"/>
  <c r="AR26" i="1"/>
  <c r="AQ26" i="1"/>
  <c r="AP26" i="1"/>
  <c r="AO26" i="1"/>
  <c r="AS25" i="1"/>
  <c r="AR25" i="1"/>
  <c r="AQ25" i="1"/>
  <c r="AQ27" i="1" s="1"/>
  <c r="AP25" i="1"/>
  <c r="AO25" i="1"/>
  <c r="AS22" i="1"/>
  <c r="AR22" i="1"/>
  <c r="AQ22" i="1"/>
  <c r="AQ23" i="1" s="1"/>
  <c r="AP22" i="1"/>
  <c r="AO22" i="1"/>
  <c r="AT21" i="1"/>
  <c r="AT20" i="1"/>
  <c r="AT19" i="1"/>
  <c r="AT18" i="1"/>
  <c r="AT17" i="1"/>
  <c r="AT16" i="1"/>
  <c r="AT15" i="1"/>
  <c r="AT14" i="1"/>
  <c r="AT13" i="1"/>
  <c r="AT8" i="1" s="1"/>
  <c r="AT12" i="1"/>
  <c r="AR10" i="1"/>
  <c r="AQ10" i="1"/>
  <c r="AP10" i="1"/>
  <c r="AO10" i="1"/>
  <c r="AR8" i="1"/>
  <c r="AR9" i="1" s="1"/>
  <c r="AQ8" i="1"/>
  <c r="AQ9" i="1" s="1"/>
  <c r="AP8" i="1"/>
  <c r="AP9" i="1" s="1"/>
  <c r="AO8" i="1"/>
  <c r="AO9" i="1" s="1"/>
  <c r="AT6" i="1"/>
  <c r="AT5" i="1"/>
  <c r="AT4" i="1"/>
  <c r="BI27" i="1" l="1"/>
  <c r="BK27" i="1"/>
  <c r="BK37" i="1" s="1"/>
  <c r="BK39" i="1" s="1"/>
  <c r="BK41" i="1" s="1"/>
  <c r="AV27" i="1"/>
  <c r="BH27" i="1"/>
  <c r="BH37" i="1" s="1"/>
  <c r="BH39" i="1" s="1"/>
  <c r="BH41" i="1" s="1"/>
  <c r="AT22" i="1"/>
  <c r="AT23" i="1" s="1"/>
  <c r="AP27" i="1"/>
  <c r="AU27" i="1"/>
  <c r="AU37" i="1" s="1"/>
  <c r="AU39" i="1" s="1"/>
  <c r="AY27" i="1"/>
  <c r="AY37" i="1" s="1"/>
  <c r="AY39" i="1" s="1"/>
  <c r="AY41" i="1" s="1"/>
  <c r="BB27" i="1"/>
  <c r="BB37" i="1" s="1"/>
  <c r="BB39" i="1" s="1"/>
  <c r="BF9" i="1"/>
  <c r="AR27" i="1"/>
  <c r="AR37" i="1" s="1"/>
  <c r="AR39" i="1" s="1"/>
  <c r="AR41" i="1" s="1"/>
  <c r="AW27" i="1"/>
  <c r="AW37" i="1" s="1"/>
  <c r="AW39" i="1" s="1"/>
  <c r="BD27" i="1"/>
  <c r="AT35" i="1"/>
  <c r="AT9" i="1"/>
  <c r="AZ35" i="1"/>
  <c r="AT26" i="1"/>
  <c r="AO27" i="1"/>
  <c r="AO37" i="1" s="1"/>
  <c r="AO39" i="1" s="1"/>
  <c r="AO41" i="1" s="1"/>
  <c r="AS27" i="1"/>
  <c r="AS37" i="1" s="1"/>
  <c r="AS39" i="1" s="1"/>
  <c r="AS41" i="1" s="1"/>
  <c r="BE27" i="1"/>
  <c r="BE37" i="1" s="1"/>
  <c r="BE39" i="1" s="1"/>
  <c r="BE41" i="1" s="1"/>
  <c r="BF35" i="1"/>
  <c r="BJ27" i="1"/>
  <c r="BJ37" i="1" s="1"/>
  <c r="BJ39" i="1" s="1"/>
  <c r="BL35" i="1"/>
  <c r="AK72" i="4"/>
  <c r="AK73" i="4" s="1"/>
  <c r="AO7" i="4"/>
  <c r="AO72" i="4" s="1"/>
  <c r="AO73" i="4" s="1"/>
  <c r="AM72" i="4"/>
  <c r="AM73" i="4" s="1"/>
  <c r="BJ9" i="1"/>
  <c r="BJ47" i="1"/>
  <c r="BI9" i="1"/>
  <c r="BI47" i="1"/>
  <c r="BH9" i="1"/>
  <c r="BH47" i="1"/>
  <c r="BG9" i="1"/>
  <c r="BG47" i="1"/>
  <c r="BI37" i="1"/>
  <c r="BI39" i="1" s="1"/>
  <c r="BI41" i="1" s="1"/>
  <c r="BL25" i="1"/>
  <c r="BL26" i="1"/>
  <c r="BD37" i="1"/>
  <c r="BD39" i="1" s="1"/>
  <c r="BF22" i="1"/>
  <c r="BF23" i="1" s="1"/>
  <c r="BF25" i="1"/>
  <c r="BF26" i="1"/>
  <c r="BC27" i="1"/>
  <c r="BC37" i="1" s="1"/>
  <c r="BC39" i="1" s="1"/>
  <c r="AZ9" i="1"/>
  <c r="AZ26" i="1"/>
  <c r="AX27" i="1"/>
  <c r="AX37" i="1" s="1"/>
  <c r="AX39" i="1" s="1"/>
  <c r="BL8" i="1"/>
  <c r="BL9" i="1" s="1"/>
  <c r="BG27" i="1"/>
  <c r="BJ23" i="1"/>
  <c r="BK23" i="1"/>
  <c r="BA23" i="1"/>
  <c r="BE23" i="1"/>
  <c r="BA27" i="1"/>
  <c r="BA37" i="1" s="1"/>
  <c r="BA39" i="1" s="1"/>
  <c r="BB23" i="1"/>
  <c r="AX23" i="1"/>
  <c r="AZ25" i="1"/>
  <c r="AQ37" i="1"/>
  <c r="AQ39" i="1" s="1"/>
  <c r="AQ41" i="1" s="1"/>
  <c r="AU23" i="1"/>
  <c r="AY23" i="1"/>
  <c r="AP37" i="1"/>
  <c r="AP39" i="1" s="1"/>
  <c r="AP41" i="1" s="1"/>
  <c r="AR23" i="1"/>
  <c r="AT25" i="1"/>
  <c r="AO23" i="1"/>
  <c r="AS23" i="1"/>
  <c r="AP23" i="1"/>
  <c r="BN22" i="1"/>
  <c r="BN23" i="1" s="1"/>
  <c r="AM35" i="1"/>
  <c r="AL35" i="1"/>
  <c r="AK35" i="1"/>
  <c r="AJ35" i="1"/>
  <c r="AI35" i="1"/>
  <c r="AN34" i="1"/>
  <c r="AN33" i="1"/>
  <c r="AN32" i="1"/>
  <c r="AN31" i="1"/>
  <c r="AN30" i="1"/>
  <c r="AN29" i="1"/>
  <c r="AM26" i="1"/>
  <c r="AL26" i="1"/>
  <c r="AK26" i="1"/>
  <c r="AJ26" i="1"/>
  <c r="AI26" i="1"/>
  <c r="AM25" i="1"/>
  <c r="AL25" i="1"/>
  <c r="AK25" i="1"/>
  <c r="AJ25" i="1"/>
  <c r="AI25" i="1"/>
  <c r="AM22" i="1"/>
  <c r="AL22" i="1"/>
  <c r="AK22" i="1"/>
  <c r="AK23" i="1" s="1"/>
  <c r="AJ22" i="1"/>
  <c r="AI22" i="1"/>
  <c r="AN21" i="1"/>
  <c r="AN20" i="1"/>
  <c r="AN19" i="1"/>
  <c r="AN18" i="1"/>
  <c r="AN17" i="1"/>
  <c r="AN16" i="1"/>
  <c r="AN15" i="1"/>
  <c r="AN14" i="1"/>
  <c r="AN13" i="1"/>
  <c r="AN8" i="1" s="1"/>
  <c r="AN12" i="1"/>
  <c r="AL10" i="1"/>
  <c r="AK10" i="1"/>
  <c r="AJ10" i="1"/>
  <c r="AI10" i="1"/>
  <c r="AL8" i="1"/>
  <c r="AL9" i="1" s="1"/>
  <c r="AK8" i="1"/>
  <c r="AK9" i="1" s="1"/>
  <c r="AJ8" i="1"/>
  <c r="AJ9" i="1" s="1"/>
  <c r="AI8" i="1"/>
  <c r="AI9" i="1" s="1"/>
  <c r="AN6" i="1"/>
  <c r="AN5" i="1"/>
  <c r="AN4" i="1"/>
  <c r="AL27" i="1" l="1"/>
  <c r="BF27" i="1"/>
  <c r="BH45" i="1"/>
  <c r="AT27" i="1"/>
  <c r="AT37" i="1" s="1"/>
  <c r="AT39" i="1" s="1"/>
  <c r="AT41" i="1" s="1"/>
  <c r="AZ27" i="1"/>
  <c r="AK27" i="1"/>
  <c r="AN35" i="1"/>
  <c r="BJ41" i="1"/>
  <c r="BJ45" i="1"/>
  <c r="BJ48" i="1" s="1"/>
  <c r="AN22" i="1"/>
  <c r="AN23" i="1" s="1"/>
  <c r="AI27" i="1"/>
  <c r="AI37" i="1" s="1"/>
  <c r="AI39" i="1" s="1"/>
  <c r="AI41" i="1" s="1"/>
  <c r="AM27" i="1"/>
  <c r="AM37" i="1" s="1"/>
  <c r="AM39" i="1" s="1"/>
  <c r="AM41" i="1" s="1"/>
  <c r="BL27" i="1"/>
  <c r="AJ27" i="1"/>
  <c r="AJ37" i="1" s="1"/>
  <c r="AJ39" i="1" s="1"/>
  <c r="AJ41" i="1" s="1"/>
  <c r="AN26" i="1"/>
  <c r="BH48" i="1"/>
  <c r="BL47" i="1"/>
  <c r="BI45" i="1"/>
  <c r="BI48" i="1" s="1"/>
  <c r="BC41" i="1"/>
  <c r="BC45" i="1"/>
  <c r="BA41" i="1"/>
  <c r="BA45" i="1"/>
  <c r="BD41" i="1"/>
  <c r="BD45" i="1"/>
  <c r="BB41" i="1"/>
  <c r="BB45" i="1"/>
  <c r="BF37" i="1"/>
  <c r="BF39" i="1" s="1"/>
  <c r="BF41" i="1" s="1"/>
  <c r="AW41" i="1"/>
  <c r="AW45" i="1"/>
  <c r="AX41" i="1"/>
  <c r="AX45" i="1"/>
  <c r="AU41" i="1"/>
  <c r="AU45" i="1"/>
  <c r="AN9" i="1"/>
  <c r="AL37" i="1"/>
  <c r="AL39" i="1" s="1"/>
  <c r="AL41" i="1" s="1"/>
  <c r="AK37" i="1"/>
  <c r="AK39" i="1" s="1"/>
  <c r="AK41" i="1" s="1"/>
  <c r="AL23" i="1"/>
  <c r="AN25" i="1"/>
  <c r="AI23" i="1"/>
  <c r="AM23" i="1"/>
  <c r="AJ23" i="1"/>
  <c r="AN27" i="1" l="1"/>
  <c r="AN37" i="1" s="1"/>
  <c r="AN39" i="1" s="1"/>
  <c r="AN41" i="1" s="1"/>
  <c r="E44" i="3"/>
  <c r="G44" i="3" s="1"/>
  <c r="E38" i="3"/>
  <c r="G38" i="3" s="1"/>
  <c r="E32" i="3"/>
  <c r="G32" i="3" s="1"/>
  <c r="E26" i="3"/>
  <c r="E21" i="3"/>
  <c r="E16" i="3"/>
  <c r="E13" i="3"/>
  <c r="G45" i="3" l="1"/>
  <c r="G47" i="3" s="1"/>
  <c r="BN10" i="1"/>
  <c r="BO10" i="1"/>
  <c r="BP10" i="1"/>
  <c r="BM10" i="1"/>
  <c r="BQ22" i="1" l="1"/>
  <c r="AG22" i="1"/>
  <c r="X22" i="1"/>
  <c r="Y22" i="1"/>
  <c r="Z22" i="1"/>
  <c r="AA22" i="1"/>
  <c r="W22" i="1"/>
  <c r="BR16" i="1"/>
  <c r="AH16" i="1"/>
  <c r="AB16" i="1"/>
  <c r="V16" i="1"/>
  <c r="Q16" i="1"/>
  <c r="L16" i="1"/>
  <c r="I16" i="1"/>
  <c r="BR18" i="1" l="1"/>
  <c r="AH18" i="1"/>
  <c r="AB18" i="1"/>
  <c r="V18" i="1"/>
  <c r="Q18" i="1"/>
  <c r="L18" i="1"/>
  <c r="I18" i="1"/>
  <c r="AG35" i="1" l="1"/>
  <c r="AF35" i="1"/>
  <c r="AE35" i="1"/>
  <c r="AD35" i="1"/>
  <c r="AC35" i="1"/>
  <c r="AH34" i="1"/>
  <c r="AH33" i="1"/>
  <c r="AH32" i="1"/>
  <c r="AH31" i="1"/>
  <c r="AH30" i="1"/>
  <c r="AH29" i="1"/>
  <c r="AG26" i="1"/>
  <c r="AF26" i="1"/>
  <c r="AE26" i="1"/>
  <c r="AD26" i="1"/>
  <c r="AC26" i="1"/>
  <c r="AG25" i="1"/>
  <c r="AF25" i="1"/>
  <c r="AF27" i="1" s="1"/>
  <c r="AE25" i="1"/>
  <c r="AD25" i="1"/>
  <c r="AC25" i="1"/>
  <c r="AF22" i="1"/>
  <c r="AE22" i="1"/>
  <c r="AD22" i="1"/>
  <c r="AC22" i="1"/>
  <c r="AH21" i="1"/>
  <c r="AH20" i="1"/>
  <c r="AH19" i="1"/>
  <c r="AH17" i="1"/>
  <c r="AH15" i="1"/>
  <c r="AH14" i="1"/>
  <c r="AH13" i="1"/>
  <c r="AH8" i="1" s="1"/>
  <c r="AH12" i="1"/>
  <c r="AF8" i="1"/>
  <c r="AF9" i="1" s="1"/>
  <c r="AE8" i="1"/>
  <c r="AE9" i="1" s="1"/>
  <c r="AD8" i="1"/>
  <c r="AD9" i="1" s="1"/>
  <c r="AC8" i="1"/>
  <c r="AC9" i="1" s="1"/>
  <c r="AH6" i="1"/>
  <c r="AH5" i="1"/>
  <c r="AH4" i="1"/>
  <c r="AA35" i="1"/>
  <c r="Z35" i="1"/>
  <c r="Y35" i="1"/>
  <c r="X35" i="1"/>
  <c r="W35" i="1"/>
  <c r="AB34" i="1"/>
  <c r="AB33" i="1"/>
  <c r="AB32" i="1"/>
  <c r="AB31" i="1"/>
  <c r="AB30" i="1"/>
  <c r="AB29" i="1"/>
  <c r="AA26" i="1"/>
  <c r="Z26" i="1"/>
  <c r="Y26" i="1"/>
  <c r="X26" i="1"/>
  <c r="W26" i="1"/>
  <c r="AA25" i="1"/>
  <c r="Z25" i="1"/>
  <c r="Y25" i="1"/>
  <c r="X25" i="1"/>
  <c r="W25" i="1"/>
  <c r="AB21" i="1"/>
  <c r="AB20" i="1"/>
  <c r="AB19" i="1"/>
  <c r="AB17" i="1"/>
  <c r="AB15" i="1"/>
  <c r="AB14" i="1"/>
  <c r="AB13" i="1"/>
  <c r="AB8" i="1" s="1"/>
  <c r="AB12" i="1"/>
  <c r="Z8" i="1"/>
  <c r="Z9" i="1" s="1"/>
  <c r="Y8" i="1"/>
  <c r="Y9" i="1" s="1"/>
  <c r="X8" i="1"/>
  <c r="X9" i="1" s="1"/>
  <c r="W8" i="1"/>
  <c r="W9" i="1" s="1"/>
  <c r="AB6" i="1"/>
  <c r="AB5" i="1"/>
  <c r="AB4" i="1"/>
  <c r="X27" i="1" l="1"/>
  <c r="AD27" i="1"/>
  <c r="AD37" i="1" s="1"/>
  <c r="AD39" i="1" s="1"/>
  <c r="AH26" i="1"/>
  <c r="AB26" i="1"/>
  <c r="Y27" i="1"/>
  <c r="Y37" i="1" s="1"/>
  <c r="Y39" i="1" s="1"/>
  <c r="Y41" i="1" s="1"/>
  <c r="W27" i="1"/>
  <c r="W37" i="1" s="1"/>
  <c r="W39" i="1" s="1"/>
  <c r="W41" i="1" s="1"/>
  <c r="AA27" i="1"/>
  <c r="AA37" i="1" s="1"/>
  <c r="AA39" i="1" s="1"/>
  <c r="AA41" i="1" s="1"/>
  <c r="AG27" i="1"/>
  <c r="AG37" i="1" s="1"/>
  <c r="AG39" i="1" s="1"/>
  <c r="AG41" i="1" s="1"/>
  <c r="AB9" i="1"/>
  <c r="AB35" i="1"/>
  <c r="Z27" i="1"/>
  <c r="Z37" i="1" s="1"/>
  <c r="Z39" i="1" s="1"/>
  <c r="Z41" i="1" s="1"/>
  <c r="AE23" i="1"/>
  <c r="Y23" i="1"/>
  <c r="AD23" i="1"/>
  <c r="AH35" i="1"/>
  <c r="AB22" i="1"/>
  <c r="AH22" i="1"/>
  <c r="AE27" i="1"/>
  <c r="AE37" i="1" s="1"/>
  <c r="AE39" i="1" s="1"/>
  <c r="AH9" i="1"/>
  <c r="AH25" i="1"/>
  <c r="AF37" i="1"/>
  <c r="AF39" i="1" s="1"/>
  <c r="AC27" i="1"/>
  <c r="AC37" i="1" s="1"/>
  <c r="AC39" i="1" s="1"/>
  <c r="AF23" i="1"/>
  <c r="AC23" i="1"/>
  <c r="AG23" i="1"/>
  <c r="X37" i="1"/>
  <c r="X39" i="1" s="1"/>
  <c r="X41" i="1" s="1"/>
  <c r="Z23" i="1"/>
  <c r="AB25" i="1"/>
  <c r="AB27" i="1" s="1"/>
  <c r="W23" i="1"/>
  <c r="AA23" i="1"/>
  <c r="X23" i="1"/>
  <c r="BR12" i="1"/>
  <c r="BP35" i="1"/>
  <c r="BP26" i="1"/>
  <c r="BP25" i="1"/>
  <c r="BP22" i="1"/>
  <c r="BP8" i="1"/>
  <c r="AH27" i="1" l="1"/>
  <c r="BP9" i="1"/>
  <c r="BP47" i="1"/>
  <c r="AF41" i="1"/>
  <c r="AC41" i="1"/>
  <c r="AD41" i="1"/>
  <c r="AE41" i="1"/>
  <c r="AH23" i="1"/>
  <c r="AB23" i="1"/>
  <c r="AB37" i="1"/>
  <c r="AB39" i="1" s="1"/>
  <c r="AB41" i="1" s="1"/>
  <c r="AH37" i="1"/>
  <c r="AH39" i="1" s="1"/>
  <c r="AH41" i="1" s="1"/>
  <c r="BP27" i="1"/>
  <c r="BP23" i="1"/>
  <c r="I4" i="2"/>
  <c r="L4" i="2"/>
  <c r="I6" i="2"/>
  <c r="L6" i="2"/>
  <c r="I10" i="2"/>
  <c r="L10" i="2"/>
  <c r="I11" i="2"/>
  <c r="L11" i="2"/>
  <c r="I12" i="2"/>
  <c r="L12" i="2"/>
  <c r="I13" i="2"/>
  <c r="L13" i="2"/>
  <c r="I14" i="2"/>
  <c r="L14" i="2"/>
  <c r="I15" i="2"/>
  <c r="L15" i="2"/>
  <c r="I16" i="2"/>
  <c r="L16" i="2"/>
  <c r="G17" i="2"/>
  <c r="G18" i="2" s="1"/>
  <c r="H17" i="2"/>
  <c r="H18" i="2" s="1"/>
  <c r="J17" i="2"/>
  <c r="J18" i="2" s="1"/>
  <c r="K17" i="2"/>
  <c r="K18" i="2" s="1"/>
  <c r="D20" i="2"/>
  <c r="F20" i="2" s="1"/>
  <c r="G20" i="2" s="1"/>
  <c r="D21" i="2"/>
  <c r="F21" i="2" s="1"/>
  <c r="G21" i="2" s="1"/>
  <c r="D22" i="2"/>
  <c r="F22" i="2" s="1"/>
  <c r="G24" i="2"/>
  <c r="H24" i="2"/>
  <c r="J24" i="2"/>
  <c r="K24" i="2"/>
  <c r="L24" i="2" s="1"/>
  <c r="G25" i="2"/>
  <c r="H25" i="2"/>
  <c r="J25" i="2"/>
  <c r="K25" i="2"/>
  <c r="I27" i="2"/>
  <c r="L27" i="2"/>
  <c r="D28" i="2"/>
  <c r="I28" i="2"/>
  <c r="L28" i="2"/>
  <c r="D29" i="2"/>
  <c r="I29" i="2"/>
  <c r="L29" i="2"/>
  <c r="D30" i="2"/>
  <c r="G30" i="2" s="1"/>
  <c r="D31" i="2"/>
  <c r="I31" i="2"/>
  <c r="L31" i="2"/>
  <c r="D32" i="2"/>
  <c r="H32" i="2" s="1"/>
  <c r="D33" i="2"/>
  <c r="I33" i="2"/>
  <c r="L33" i="2"/>
  <c r="G34" i="2"/>
  <c r="H34" i="2"/>
  <c r="J34" i="2"/>
  <c r="K34" i="2"/>
  <c r="I34" i="2" l="1"/>
  <c r="I25" i="2"/>
  <c r="K30" i="2"/>
  <c r="J30" i="2"/>
  <c r="H30" i="2"/>
  <c r="I30" i="2" s="1"/>
  <c r="L17" i="2"/>
  <c r="L18" i="2" s="1"/>
  <c r="G22" i="2"/>
  <c r="G26" i="2" s="1"/>
  <c r="J22" i="2"/>
  <c r="L25" i="2"/>
  <c r="I24" i="2"/>
  <c r="L34" i="2"/>
  <c r="I17" i="2"/>
  <c r="I18" i="2" s="1"/>
  <c r="K32" i="2"/>
  <c r="G32" i="2"/>
  <c r="I32" i="2" s="1"/>
  <c r="BP37" i="1"/>
  <c r="BP39" i="1" s="1"/>
  <c r="J20" i="2"/>
  <c r="J32" i="2"/>
  <c r="H22" i="2"/>
  <c r="H21" i="2"/>
  <c r="I21" i="2" s="1"/>
  <c r="H20" i="2"/>
  <c r="I20" i="2" s="1"/>
  <c r="J21" i="2"/>
  <c r="K22" i="2"/>
  <c r="K21" i="2"/>
  <c r="K20" i="2"/>
  <c r="BQ35" i="1"/>
  <c r="BO35" i="1"/>
  <c r="BN35" i="1"/>
  <c r="BM35" i="1"/>
  <c r="BR34" i="1"/>
  <c r="BR33" i="1"/>
  <c r="BR32" i="1"/>
  <c r="BR31" i="1"/>
  <c r="BR30" i="1"/>
  <c r="BR29" i="1"/>
  <c r="BQ26" i="1"/>
  <c r="BO26" i="1"/>
  <c r="BN26" i="1"/>
  <c r="BM26" i="1"/>
  <c r="BQ25" i="1"/>
  <c r="BO25" i="1"/>
  <c r="BN25" i="1"/>
  <c r="BN27" i="1" s="1"/>
  <c r="BM25" i="1"/>
  <c r="BO22" i="1"/>
  <c r="BR21" i="1"/>
  <c r="BR20" i="1"/>
  <c r="BR19" i="1"/>
  <c r="BR17" i="1"/>
  <c r="BR13" i="1"/>
  <c r="BO8" i="1"/>
  <c r="BN8" i="1"/>
  <c r="BM8" i="1"/>
  <c r="BR6" i="1"/>
  <c r="BR5" i="1"/>
  <c r="BR4" i="1"/>
  <c r="V30" i="1"/>
  <c r="V31" i="1"/>
  <c r="V32" i="1"/>
  <c r="V33" i="1"/>
  <c r="V34" i="1"/>
  <c r="V29" i="1"/>
  <c r="V14" i="1"/>
  <c r="V15" i="1"/>
  <c r="V17" i="1"/>
  <c r="V19" i="1"/>
  <c r="V20" i="1"/>
  <c r="V21" i="1"/>
  <c r="S35" i="1"/>
  <c r="T35" i="1"/>
  <c r="U35" i="1"/>
  <c r="R35" i="1"/>
  <c r="P35" i="1"/>
  <c r="O35" i="1"/>
  <c r="N35" i="1"/>
  <c r="V5" i="1"/>
  <c r="I4" i="1"/>
  <c r="L4" i="1"/>
  <c r="Q4" i="1"/>
  <c r="V4" i="1"/>
  <c r="I6" i="1"/>
  <c r="L6" i="1"/>
  <c r="Q6" i="1"/>
  <c r="V6" i="1"/>
  <c r="G8" i="1"/>
  <c r="H8" i="1"/>
  <c r="H9" i="1" s="1"/>
  <c r="J8" i="1"/>
  <c r="J9" i="1" s="1"/>
  <c r="K8" i="1"/>
  <c r="K9" i="1" s="1"/>
  <c r="M8" i="1"/>
  <c r="M9" i="1" s="1"/>
  <c r="N8" i="1"/>
  <c r="N9" i="1" s="1"/>
  <c r="O8" i="1"/>
  <c r="O9" i="1" s="1"/>
  <c r="P8" i="1"/>
  <c r="P9" i="1" s="1"/>
  <c r="R8" i="1"/>
  <c r="R9" i="1" s="1"/>
  <c r="S8" i="1"/>
  <c r="S9" i="1" s="1"/>
  <c r="T8" i="1"/>
  <c r="T9" i="1" s="1"/>
  <c r="U8" i="1"/>
  <c r="U9" i="1" s="1"/>
  <c r="G9" i="1"/>
  <c r="I13" i="1"/>
  <c r="I8" i="1" s="1"/>
  <c r="L13" i="1"/>
  <c r="L8" i="1" s="1"/>
  <c r="Q13" i="1"/>
  <c r="V13" i="1"/>
  <c r="I14" i="1"/>
  <c r="L14" i="1"/>
  <c r="Q14" i="1"/>
  <c r="I15" i="1"/>
  <c r="L15" i="1"/>
  <c r="Q15" i="1"/>
  <c r="I17" i="1"/>
  <c r="L17" i="1"/>
  <c r="Q17" i="1"/>
  <c r="I19" i="1"/>
  <c r="L19" i="1"/>
  <c r="Q19" i="1"/>
  <c r="I20" i="1"/>
  <c r="L20" i="1"/>
  <c r="Q20" i="1"/>
  <c r="I21" i="1"/>
  <c r="L21" i="1"/>
  <c r="Q21" i="1"/>
  <c r="G22" i="1"/>
  <c r="G23" i="1" s="1"/>
  <c r="H22" i="1"/>
  <c r="J22" i="1"/>
  <c r="J23" i="1" s="1"/>
  <c r="K22" i="1"/>
  <c r="K23" i="1" s="1"/>
  <c r="M22" i="1"/>
  <c r="M23" i="1" s="1"/>
  <c r="N22" i="1"/>
  <c r="N23" i="1" s="1"/>
  <c r="O22" i="1"/>
  <c r="O23" i="1" s="1"/>
  <c r="P22" i="1"/>
  <c r="R22" i="1"/>
  <c r="S22" i="1"/>
  <c r="T22" i="1"/>
  <c r="U22" i="1"/>
  <c r="G25" i="1"/>
  <c r="H25" i="1"/>
  <c r="J25" i="1"/>
  <c r="K25" i="1"/>
  <c r="M25" i="1"/>
  <c r="N25" i="1"/>
  <c r="O25" i="1"/>
  <c r="P25" i="1"/>
  <c r="R25" i="1"/>
  <c r="S25" i="1"/>
  <c r="T25" i="1"/>
  <c r="U25" i="1"/>
  <c r="G26" i="1"/>
  <c r="H26" i="1"/>
  <c r="J26" i="1"/>
  <c r="K26" i="1"/>
  <c r="M26" i="1"/>
  <c r="M27" i="1" s="1"/>
  <c r="N26" i="1"/>
  <c r="O26" i="1"/>
  <c r="P26" i="1"/>
  <c r="R26" i="1"/>
  <c r="S26" i="1"/>
  <c r="T26" i="1"/>
  <c r="U26" i="1"/>
  <c r="I29" i="1"/>
  <c r="L29" i="1"/>
  <c r="Q29" i="1"/>
  <c r="D30" i="1"/>
  <c r="I30" i="1"/>
  <c r="L30" i="1"/>
  <c r="Q30" i="1"/>
  <c r="D31" i="1"/>
  <c r="I31" i="1"/>
  <c r="L31" i="1"/>
  <c r="Q31" i="1"/>
  <c r="D32" i="1"/>
  <c r="I32" i="1"/>
  <c r="L32" i="1"/>
  <c r="Q32" i="1"/>
  <c r="D33" i="1"/>
  <c r="I33" i="1"/>
  <c r="L33" i="1"/>
  <c r="Q33" i="1"/>
  <c r="G34" i="1"/>
  <c r="G35" i="1" s="1"/>
  <c r="H34" i="1"/>
  <c r="H35" i="1" s="1"/>
  <c r="J34" i="1"/>
  <c r="J35" i="1" s="1"/>
  <c r="K34" i="1"/>
  <c r="K35" i="1" s="1"/>
  <c r="M34" i="1"/>
  <c r="Q34" i="1" s="1"/>
  <c r="T27" i="1" l="1"/>
  <c r="I22" i="2"/>
  <c r="R27" i="1"/>
  <c r="BQ27" i="1"/>
  <c r="BQ37" i="1" s="1"/>
  <c r="BQ39" i="1" s="1"/>
  <c r="L30" i="2"/>
  <c r="K27" i="1"/>
  <c r="L22" i="2"/>
  <c r="L32" i="2"/>
  <c r="L25" i="1"/>
  <c r="H27" i="1"/>
  <c r="BM9" i="1"/>
  <c r="BM47" i="1"/>
  <c r="BN9" i="1"/>
  <c r="BN47" i="1"/>
  <c r="BP41" i="1"/>
  <c r="BP45" i="1"/>
  <c r="BP48" i="1" s="1"/>
  <c r="BO9" i="1"/>
  <c r="BO47" i="1"/>
  <c r="I26" i="1"/>
  <c r="S27" i="1"/>
  <c r="S37" i="1" s="1"/>
  <c r="S39" i="1" s="1"/>
  <c r="S41" i="1" s="1"/>
  <c r="S23" i="1"/>
  <c r="U23" i="1"/>
  <c r="R23" i="1"/>
  <c r="V35" i="1"/>
  <c r="Q35" i="1"/>
  <c r="L35" i="1"/>
  <c r="V25" i="1"/>
  <c r="BR8" i="1"/>
  <c r="BR9" i="1" s="1"/>
  <c r="L34" i="1"/>
  <c r="P27" i="1"/>
  <c r="P37" i="1" s="1"/>
  <c r="P39" i="1" s="1"/>
  <c r="P41" i="1" s="1"/>
  <c r="G27" i="1"/>
  <c r="G37" i="1" s="1"/>
  <c r="G39" i="1" s="1"/>
  <c r="G41" i="1" s="1"/>
  <c r="BO23" i="1"/>
  <c r="O27" i="1"/>
  <c r="O37" i="1" s="1"/>
  <c r="O39" i="1" s="1"/>
  <c r="O41" i="1" s="1"/>
  <c r="BQ23" i="1"/>
  <c r="BQ41" i="1"/>
  <c r="BR35" i="1"/>
  <c r="BO27" i="1"/>
  <c r="BO37" i="1" s="1"/>
  <c r="BO39" i="1" s="1"/>
  <c r="G35" i="2"/>
  <c r="G37" i="2" s="1"/>
  <c r="G39" i="2" s="1"/>
  <c r="L21" i="2"/>
  <c r="K26" i="2"/>
  <c r="K35" i="2" s="1"/>
  <c r="K37" i="2" s="1"/>
  <c r="K39" i="2" s="1"/>
  <c r="H26" i="2"/>
  <c r="H35" i="2" s="1"/>
  <c r="H37" i="2" s="1"/>
  <c r="H39" i="2" s="1"/>
  <c r="L20" i="2"/>
  <c r="J26" i="2"/>
  <c r="V26" i="1"/>
  <c r="I22" i="1"/>
  <c r="I23" i="1" s="1"/>
  <c r="I9" i="1"/>
  <c r="M37" i="1"/>
  <c r="M39" i="1" s="1"/>
  <c r="M41" i="1" s="1"/>
  <c r="M35" i="1"/>
  <c r="BM27" i="1"/>
  <c r="L22" i="1"/>
  <c r="L23" i="1" s="1"/>
  <c r="L9" i="1"/>
  <c r="Q22" i="1"/>
  <c r="Q23" i="1" s="1"/>
  <c r="BR25" i="1"/>
  <c r="BR26" i="1"/>
  <c r="U27" i="1"/>
  <c r="U37" i="1" s="1"/>
  <c r="U39" i="1" s="1"/>
  <c r="U41" i="1" s="1"/>
  <c r="R37" i="1"/>
  <c r="R39" i="1" s="1"/>
  <c r="R41" i="1" s="1"/>
  <c r="I25" i="1"/>
  <c r="H37" i="1"/>
  <c r="H39" i="1" s="1"/>
  <c r="H41" i="1" s="1"/>
  <c r="H23" i="1"/>
  <c r="V22" i="1"/>
  <c r="I34" i="1"/>
  <c r="I35" i="1" s="1"/>
  <c r="P23" i="1"/>
  <c r="V8" i="1"/>
  <c r="V9" i="1" s="1"/>
  <c r="L26" i="1"/>
  <c r="J27" i="1"/>
  <c r="N27" i="1"/>
  <c r="N37" i="1" s="1"/>
  <c r="N39" i="1" s="1"/>
  <c r="N41" i="1" s="1"/>
  <c r="Q26" i="1"/>
  <c r="Q25" i="1"/>
  <c r="T23" i="1"/>
  <c r="T37" i="1"/>
  <c r="T39" i="1" s="1"/>
  <c r="T41" i="1" s="1"/>
  <c r="K37" i="1"/>
  <c r="K39" i="1" s="1"/>
  <c r="K41" i="1" s="1"/>
  <c r="Q8" i="1"/>
  <c r="Q9" i="1" s="1"/>
  <c r="L27" i="1" l="1"/>
  <c r="BR47" i="1"/>
  <c r="I27" i="1"/>
  <c r="I37" i="1" s="1"/>
  <c r="I39" i="1" s="1"/>
  <c r="I41" i="1" s="1"/>
  <c r="BO41" i="1"/>
  <c r="BO45" i="1"/>
  <c r="BO48" i="1" s="1"/>
  <c r="V27" i="1"/>
  <c r="V37" i="1" s="1"/>
  <c r="V39" i="1" s="1"/>
  <c r="V41" i="1" s="1"/>
  <c r="L37" i="1"/>
  <c r="L39" i="1" s="1"/>
  <c r="L41" i="1" s="1"/>
  <c r="J35" i="2"/>
  <c r="J37" i="2" s="1"/>
  <c r="J39" i="2" s="1"/>
  <c r="L26" i="2"/>
  <c r="L35" i="2" s="1"/>
  <c r="L37" i="2" s="1"/>
  <c r="L39" i="2" s="1"/>
  <c r="I26" i="2"/>
  <c r="I35" i="2" s="1"/>
  <c r="I37" i="2" s="1"/>
  <c r="I39" i="2" s="1"/>
  <c r="J37" i="1"/>
  <c r="J39" i="1" s="1"/>
  <c r="J41" i="1" s="1"/>
  <c r="BR27" i="1"/>
  <c r="Q27" i="1"/>
  <c r="Q37" i="1" s="1"/>
  <c r="Q39" i="1" s="1"/>
  <c r="Q41" i="1" s="1"/>
  <c r="V23" i="1"/>
  <c r="BN37" i="1" l="1"/>
  <c r="BN39" i="1" s="1"/>
  <c r="BN41" i="1" l="1"/>
  <c r="BN45" i="1"/>
  <c r="BN48" i="1" s="1"/>
  <c r="BM22" i="1"/>
  <c r="BM37" i="1" s="1"/>
  <c r="BM39" i="1" s="1"/>
  <c r="BR15" i="1"/>
  <c r="BR14" i="1"/>
  <c r="BM41" i="1" l="1"/>
  <c r="BM45" i="1"/>
  <c r="BR22" i="1"/>
  <c r="BR37" i="1" s="1"/>
  <c r="BR39" i="1" s="1"/>
  <c r="BR41" i="1" s="1"/>
  <c r="BM23" i="1"/>
  <c r="BM48" i="1" l="1"/>
  <c r="BR48" i="1" s="1"/>
  <c r="BR45" i="1"/>
  <c r="BR23" i="1"/>
  <c r="AV22" i="1" l="1"/>
  <c r="AV23" i="1" s="1"/>
  <c r="AZ14" i="1"/>
  <c r="AZ22" i="1" s="1"/>
  <c r="AZ37" i="1" l="1"/>
  <c r="AZ39" i="1" s="1"/>
  <c r="AZ41" i="1" s="1"/>
  <c r="AZ23" i="1"/>
  <c r="AV37" i="1"/>
  <c r="AV39" i="1" s="1"/>
  <c r="AV41" i="1" l="1"/>
  <c r="AV45" i="1"/>
  <c r="BG22" i="1" l="1"/>
  <c r="BG23" i="1" s="1"/>
  <c r="BL17" i="1"/>
  <c r="BL22" i="1" s="1"/>
  <c r="BL37" i="1" l="1"/>
  <c r="BL39" i="1" s="1"/>
  <c r="BL41" i="1" s="1"/>
  <c r="BL23" i="1"/>
  <c r="BG37" i="1"/>
  <c r="BG39" i="1" s="1"/>
  <c r="BG41" i="1" l="1"/>
  <c r="BG45" i="1"/>
  <c r="BG48" i="1" l="1"/>
  <c r="BL48" i="1" s="1"/>
  <c r="BL45" i="1"/>
  <c r="AD15" i="6" l="1"/>
  <c r="Y23" i="6"/>
  <c r="Y38" i="6" s="1"/>
  <c r="Y40" i="6" s="1"/>
  <c r="AD14" i="6"/>
  <c r="AD23" i="6" l="1"/>
  <c r="AD38" i="6" s="1"/>
  <c r="AD40" i="6" s="1"/>
  <c r="AD49" i="6" s="1"/>
  <c r="Y42" i="6"/>
  <c r="Y52" i="6" s="1"/>
  <c r="Y49" i="6"/>
  <c r="Y24" i="6"/>
  <c r="AD24" i="6" l="1"/>
  <c r="AD42" i="6"/>
  <c r="AD52" i="6" s="1"/>
  <c r="AK15" i="6" l="1"/>
  <c r="AK14" i="6"/>
  <c r="AG23" i="6"/>
  <c r="AG38" i="6" s="1"/>
  <c r="AG40" i="6" s="1"/>
  <c r="AK23" i="6" l="1"/>
  <c r="AK24" i="6" s="1"/>
  <c r="AG49" i="6"/>
  <c r="AG42" i="6"/>
  <c r="AG52" i="6" s="1"/>
  <c r="AG24" i="6"/>
  <c r="AK38" i="6" l="1"/>
  <c r="AK40" i="6" s="1"/>
  <c r="AK49" i="6" s="1"/>
  <c r="AK42" i="6" l="1"/>
  <c r="AK5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Y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Melaka - P.Klang 170km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Before GST </t>
        </r>
      </text>
    </comment>
    <comment ref="H33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I33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J33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4511</t>
        </r>
      </text>
    </comment>
    <comment ref="K33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4032</t>
        </r>
      </text>
    </comment>
    <comment ref="L33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 xml:space="preserve">user:
ESTIMATE </t>
        </r>
      </text>
    </comment>
    <comment ref="M33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4500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Before GST </t>
        </r>
      </text>
    </comment>
    <comment ref="H33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I33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J33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4511</t>
        </r>
      </text>
    </comment>
    <comment ref="K33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4032</t>
        </r>
      </text>
    </comment>
    <comment ref="L33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 xml:space="preserve">user:
ESTIMATE </t>
        </r>
      </text>
    </comment>
    <comment ref="M33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4500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Before GST </t>
        </r>
      </text>
    </comment>
    <comment ref="H33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I33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J33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4511</t>
        </r>
      </text>
    </comment>
    <comment ref="K33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4032</t>
        </r>
      </text>
    </comment>
    <comment ref="L33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 xml:space="preserve">user:
ESTIMATE </t>
        </r>
      </text>
    </comment>
    <comment ref="M33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4500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6DD51FB3-2109-4F79-B1D0-1C542F4AE5E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Before GST </t>
        </r>
      </text>
    </comment>
    <comment ref="H33" authorId="0" shapeId="0" xr:uid="{6C463ADC-4341-4959-B9D2-19D90F2F69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I33" authorId="0" shapeId="0" xr:uid="{E04E3C07-A159-4927-9489-2B154651DB7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4511</t>
        </r>
      </text>
    </comment>
    <comment ref="J33" authorId="0" shapeId="0" xr:uid="{6D353E3C-40CD-4550-AD2F-FA2277D02ABB}">
      <text>
        <r>
          <rPr>
            <b/>
            <sz val="9"/>
            <color indexed="81"/>
            <rFont val="Tahoma"/>
            <family val="2"/>
          </rPr>
          <t xml:space="preserve">user:
ESTIMATE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85D092AF-3675-458B-862B-1557627B361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Before GST </t>
        </r>
      </text>
    </comment>
    <comment ref="H33" authorId="0" shapeId="0" xr:uid="{7AC423B1-1869-4173-A5DE-EBF88FCC748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I33" authorId="0" shapeId="0" xr:uid="{E3B75CCF-5719-4610-88F6-68ED1B851D8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4511</t>
        </r>
      </text>
    </comment>
    <comment ref="J33" authorId="0" shapeId="0" xr:uid="{798B29E9-C1CF-45E9-9B94-D27075BF7046}">
      <text>
        <r>
          <rPr>
            <b/>
            <sz val="9"/>
            <color indexed="81"/>
            <rFont val="Tahoma"/>
            <family val="2"/>
          </rPr>
          <t xml:space="preserve">user:
ESTIMATE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9169EBD3-0068-4EE1-9047-4857F32D571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Before GST 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J48" authorId="0" shapeId="0" xr:uid="{A77FFA00-1FA1-4E77-A2AF-A0A5FBCCAD66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TAKARA CN2409004  10/01/2025 RM293.00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Before GST </t>
        </r>
      </text>
    </comment>
    <comment ref="AH2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21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2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31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3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3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43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44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49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50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D51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18,561.20 from Strade</t>
        </r>
      </text>
    </comment>
    <comment ref="E51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37 shipments by Strade </t>
        </r>
      </text>
    </comment>
    <comment ref="L51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14800 for Strade </t>
        </r>
      </text>
    </comment>
    <comment ref="AM51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3761.20 from Strade</t>
        </r>
      </text>
    </comment>
    <comment ref="AH55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56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6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62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67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68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Before GST </t>
        </r>
      </text>
    </comment>
    <comment ref="AY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18,561.20 from Strade</t>
        </r>
      </text>
    </comment>
    <comment ref="AY5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37 shipments by Strade </t>
        </r>
      </text>
    </comment>
    <comment ref="AY1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14800 for Strade </t>
        </r>
      </text>
    </comment>
    <comment ref="T34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U34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Y34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Z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E34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F34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K34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L3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Q34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R34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W34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X34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C34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D34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I34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J34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O34" authorId="0" shapeId="0" xr:uid="{00000000-0006-0000-0500-00001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P34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Y39" authorId="0" shapeId="0" xr:uid="{00000000-0006-0000-0500-00001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3761.20 from Strade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X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OTR 18/07</t>
        </r>
      </text>
    </comment>
    <comment ref="A4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Before GST </t>
        </r>
      </text>
    </comment>
    <comment ref="I3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J3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O35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P35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U35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V35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A35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B35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G35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H35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I35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N35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O35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P35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PM RM2811</t>
        </r>
      </text>
    </comment>
    <comment ref="AU35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V35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W35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AX35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B35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C35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F35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4511, start on 21/08; 1/3 of cost</t>
        </r>
      </text>
    </comment>
    <comment ref="BJ35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K35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L35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M35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N35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R35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S35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T35" authorId="0" shapeId="0" xr:uid="{00000000-0006-0000-0600-00001F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U35" authorId="0" shapeId="0" xr:uid="{00000000-0006-0000-0600-000020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V35" authorId="0" shapeId="0" xr:uid="{00000000-0006-0000-0600-00002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BZ35" authorId="0" shapeId="0" xr:uid="{00000000-0006-0000-0600-00002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A35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B35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C35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D35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H35" authorId="0" shapeId="0" xr:uid="{00000000-0006-0000-0600-00002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I35" authorId="0" shapeId="0" xr:uid="{00000000-0006-0000-0600-00002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J35" authorId="0" shapeId="0" xr:uid="{00000000-0006-0000-0600-00002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K35" authorId="0" shapeId="0" xr:uid="{00000000-0006-0000-0600-00002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L35" authorId="0" shapeId="0" xr:uid="{00000000-0006-0000-0600-00002B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P35" authorId="0" shapeId="0" xr:uid="{00000000-0006-0000-0600-00002C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Q35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R35" authorId="0" shapeId="0" xr:uid="{00000000-0006-0000-0600-00002E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S35" authorId="0" shapeId="0" xr:uid="{00000000-0006-0000-0600-00002F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T35" authorId="0" shapeId="0" xr:uid="{00000000-0006-0000-0600-000030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X35" authorId="0" shapeId="0" xr:uid="{00000000-0006-0000-0600-00003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Y35" authorId="0" shapeId="0" xr:uid="{00000000-0006-0000-0600-00003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CZ35" authorId="0" shapeId="0" xr:uid="{00000000-0006-0000-0600-00003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DA35" authorId="0" shapeId="0" xr:uid="{00000000-0006-0000-0600-00003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DB35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DF35" authorId="0" shapeId="0" xr:uid="{00000000-0006-0000-0600-00003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DG35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DH35" authorId="0" shapeId="0" xr:uid="{00000000-0006-0000-0600-00003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DI35" authorId="0" shapeId="0" xr:uid="{00000000-0006-0000-0600-00003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DJ35" authorId="0" shapeId="0" xr:uid="{00000000-0006-0000-0600-00003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Before GST </t>
        </r>
      </text>
    </comment>
    <comment ref="H33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I33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J3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4511</t>
        </r>
      </text>
    </comment>
    <comment ref="K33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4032</t>
        </r>
      </text>
    </comment>
    <comment ref="L33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 xml:space="preserve">user:
ESTIMATE </t>
        </r>
      </text>
    </comment>
    <comment ref="M33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4500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Before GST </t>
        </r>
      </text>
    </comment>
    <comment ref="H33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I33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J33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4511</t>
        </r>
      </text>
    </comment>
    <comment ref="K33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4032</t>
        </r>
      </text>
    </comment>
    <comment ref="L33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 xml:space="preserve">user:
ESTIMATE </t>
        </r>
      </text>
    </comment>
    <comment ref="M33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4500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Before GST </t>
        </r>
      </text>
    </comment>
    <comment ref="H3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I33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J33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4511</t>
        </r>
      </text>
    </comment>
    <comment ref="K33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4032</t>
        </r>
      </text>
    </comment>
    <comment ref="L33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 xml:space="preserve">user:
ESTIMATE </t>
        </r>
      </text>
    </comment>
    <comment ref="M33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4500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Before GST </t>
        </r>
      </text>
    </comment>
    <comment ref="H33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I33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J33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4511</t>
        </r>
      </text>
    </comment>
    <comment ref="K33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4032</t>
        </r>
      </text>
    </comment>
    <comment ref="L3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 xml:space="preserve">user:
ESTIMATE </t>
        </r>
      </text>
    </comment>
    <comment ref="M33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4500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Before GST </t>
        </r>
      </text>
    </comment>
    <comment ref="H33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I33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1385</t>
        </r>
      </text>
    </comment>
    <comment ref="J33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4511</t>
        </r>
      </text>
    </comment>
    <comment ref="K33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4032</t>
        </r>
      </text>
    </comment>
    <comment ref="L33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 xml:space="preserve">user:
ESTIMATE </t>
        </r>
      </text>
    </comment>
    <comment ref="M33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4500
</t>
        </r>
      </text>
    </comment>
  </commentList>
</comments>
</file>

<file path=xl/sharedStrings.xml><?xml version="1.0" encoding="utf-8"?>
<sst xmlns="http://schemas.openxmlformats.org/spreadsheetml/2006/main" count="3528" uniqueCount="180">
  <si>
    <t>% Profit / Loss</t>
  </si>
  <si>
    <t>Profit / Loss</t>
  </si>
  <si>
    <t>Total Cost</t>
  </si>
  <si>
    <t>per month</t>
  </si>
  <si>
    <t xml:space="preserve">1601 (BLX) </t>
  </si>
  <si>
    <t xml:space="preserve">1385 (BLE) </t>
  </si>
  <si>
    <t xml:space="preserve">Finance Cost /Depri </t>
  </si>
  <si>
    <t>per annum</t>
  </si>
  <si>
    <t>Carrier Liability/GIT Insurance</t>
  </si>
  <si>
    <t>6 months</t>
  </si>
  <si>
    <t>Puspakom Insp.</t>
  </si>
  <si>
    <t>Insurance</t>
  </si>
  <si>
    <t>Road Tax</t>
  </si>
  <si>
    <t>GPS</t>
  </si>
  <si>
    <t>per km</t>
  </si>
  <si>
    <t>Maintenance &amp; Repair</t>
  </si>
  <si>
    <t xml:space="preserve">Tyres </t>
  </si>
  <si>
    <t>Driver - SOCSO</t>
  </si>
  <si>
    <t>Driver - EPF</t>
  </si>
  <si>
    <t>Driver - Basic Salary</t>
  </si>
  <si>
    <t>Driver - Incentive</t>
  </si>
  <si>
    <t>Forklift</t>
  </si>
  <si>
    <t xml:space="preserve">Toll </t>
  </si>
  <si>
    <t>Fuel Cost</t>
  </si>
  <si>
    <t>Per Km</t>
  </si>
  <si>
    <t>Mileage</t>
  </si>
  <si>
    <t>Total</t>
  </si>
  <si>
    <t>Per Piece</t>
  </si>
  <si>
    <t>No. Pcs.</t>
  </si>
  <si>
    <t>Fuel Consumption Ratio</t>
  </si>
  <si>
    <t>Fuel Usage (Litre)</t>
  </si>
  <si>
    <t>Fuel Price</t>
  </si>
  <si>
    <t xml:space="preserve">Mileage </t>
  </si>
  <si>
    <t>Monthly Revenue</t>
  </si>
  <si>
    <t>TOTAL</t>
  </si>
  <si>
    <t>BLE6634</t>
  </si>
  <si>
    <t>BLE6621</t>
  </si>
  <si>
    <t>BLX2644</t>
  </si>
  <si>
    <t>BLX2635</t>
  </si>
  <si>
    <t>MAY</t>
  </si>
  <si>
    <t>APRIL</t>
  </si>
  <si>
    <t>MARCH</t>
  </si>
  <si>
    <t>FEBRUARY</t>
  </si>
  <si>
    <t>JANUARY</t>
  </si>
  <si>
    <t>Revenue &amp; Cost</t>
  </si>
  <si>
    <t xml:space="preserve">No of trips </t>
  </si>
  <si>
    <t>Truck Lease /Finance Cost/Depri</t>
  </si>
  <si>
    <t>Trailer - Puspakom Insp.</t>
  </si>
  <si>
    <t>PM - Puspakom Insp.</t>
  </si>
  <si>
    <t>Trailer - Insurance</t>
  </si>
  <si>
    <t>PM - Insurance</t>
  </si>
  <si>
    <t>PM - Road Tax</t>
  </si>
  <si>
    <t>km / service</t>
  </si>
  <si>
    <t>Service (Trailer)</t>
  </si>
  <si>
    <t>Service (PM)</t>
  </si>
  <si>
    <t xml:space="preserve">Tyres - retread (Trailer) </t>
  </si>
  <si>
    <t>Tyres - retread (PM)</t>
  </si>
  <si>
    <t>Tyres - original (PM)</t>
  </si>
  <si>
    <t>Fuel</t>
  </si>
  <si>
    <t>Out Source</t>
  </si>
  <si>
    <t>Purchase</t>
  </si>
  <si>
    <t>JUNE</t>
  </si>
  <si>
    <t>JULY</t>
  </si>
  <si>
    <t>Driver - Fixed Allow</t>
  </si>
  <si>
    <t>Driver - HP Allow</t>
  </si>
  <si>
    <t>Driver - Special Incentive</t>
  </si>
  <si>
    <t>Revenue vs Mileage Ratio</t>
  </si>
  <si>
    <t>AUGUST</t>
  </si>
  <si>
    <t>SEPTEMBER</t>
  </si>
  <si>
    <t>OCTOBER</t>
  </si>
  <si>
    <t>NOVEMBER</t>
  </si>
  <si>
    <t>DECEMBER</t>
  </si>
  <si>
    <t>Fuel Pilferage</t>
  </si>
  <si>
    <t>Fuel Increase/ (Decrease) - Compare to Previous Month</t>
  </si>
  <si>
    <t>Truck #</t>
  </si>
  <si>
    <t>Month</t>
  </si>
  <si>
    <t>Total Operating Cost</t>
  </si>
  <si>
    <t xml:space="preserve">Total Operating Cost </t>
  </si>
  <si>
    <t>% Operating Cost</t>
  </si>
  <si>
    <t>Tyre &amp; Repair</t>
  </si>
  <si>
    <t>Fixed Cost</t>
  </si>
  <si>
    <t>+0.20</t>
  </si>
  <si>
    <t>Adjusted Profit to Previous Month Fuel Price</t>
  </si>
  <si>
    <t>+0.10</t>
  </si>
  <si>
    <t>Offload</t>
  </si>
  <si>
    <t>RM2.05 Jan Price as Base Price</t>
  </si>
  <si>
    <t>+0.15</t>
  </si>
  <si>
    <t>Fixed Operating Overhead</t>
  </si>
  <si>
    <t>per day</t>
  </si>
  <si>
    <t>Truck Finance Cost/Depri</t>
  </si>
  <si>
    <t>% Gross Margin</t>
  </si>
  <si>
    <t>Gross Profit</t>
  </si>
  <si>
    <t>Total Direct Operating Cost</t>
  </si>
  <si>
    <t>Mileage (km)</t>
  </si>
  <si>
    <t xml:space="preserve">Tonnage </t>
  </si>
  <si>
    <t>No of days to complete</t>
  </si>
  <si>
    <t>Trip Revenue</t>
  </si>
  <si>
    <t>B.Beruntung - B.Enstek</t>
  </si>
  <si>
    <t>K.Utama-P.Indah x 2</t>
  </si>
  <si>
    <t>K.Utama-P.Indah</t>
  </si>
  <si>
    <t>PK-Nilai-Ipoh-B.Raja</t>
  </si>
  <si>
    <t>SA-JB</t>
  </si>
  <si>
    <t>SA-PRAI</t>
  </si>
  <si>
    <t>SA-SA</t>
  </si>
  <si>
    <t>UT-BKH</t>
  </si>
  <si>
    <t>KL-BKH-KL</t>
  </si>
  <si>
    <t>PK-SB-UT-PK</t>
  </si>
  <si>
    <t>IDLING</t>
  </si>
  <si>
    <t xml:space="preserve">Route </t>
  </si>
  <si>
    <t>OCK</t>
  </si>
  <si>
    <t>Tes Amm</t>
  </si>
  <si>
    <t>IDSM</t>
  </si>
  <si>
    <t>See Hau</t>
  </si>
  <si>
    <t>FNN</t>
  </si>
  <si>
    <t>Standard</t>
  </si>
  <si>
    <t>All</t>
  </si>
  <si>
    <t>Account</t>
  </si>
  <si>
    <t>EAE KL</t>
  </si>
  <si>
    <t>Mediarex</t>
  </si>
  <si>
    <t>Tanjong</t>
  </si>
  <si>
    <t>Marvellous</t>
  </si>
  <si>
    <t>PacKargonet</t>
  </si>
  <si>
    <t>PBX</t>
  </si>
  <si>
    <t>Freight Mark</t>
  </si>
  <si>
    <t>EAE</t>
  </si>
  <si>
    <t xml:space="preserve">PBX </t>
  </si>
  <si>
    <t>MML</t>
  </si>
  <si>
    <t>Customer</t>
  </si>
  <si>
    <t>Daily Profit / Loss</t>
  </si>
  <si>
    <t>Meru -Bangi</t>
  </si>
  <si>
    <t>BKH-MUAR</t>
  </si>
  <si>
    <t>KL-Mentakab-KL</t>
  </si>
  <si>
    <t>PJ-KB-PJ</t>
  </si>
  <si>
    <t>JB-Ipoh-b.Raja</t>
  </si>
  <si>
    <t>B.Enstek-B.Raja</t>
  </si>
  <si>
    <t>N.Tebal-Melaka-PK</t>
  </si>
  <si>
    <t>BKH-Parit Buntar</t>
  </si>
  <si>
    <t>BKH-KL</t>
  </si>
  <si>
    <t>BKH-SRB</t>
  </si>
  <si>
    <t>Coke</t>
  </si>
  <si>
    <t>NTPM</t>
  </si>
  <si>
    <t>Nusa Walid</t>
  </si>
  <si>
    <t>Sin Hock Soon</t>
  </si>
  <si>
    <t>TPM</t>
  </si>
  <si>
    <t>The Lorry</t>
  </si>
  <si>
    <t>Packargonet</t>
  </si>
  <si>
    <t xml:space="preserve">The Lorry </t>
  </si>
  <si>
    <t>EAE BW</t>
  </si>
  <si>
    <t>Ascenta</t>
  </si>
  <si>
    <t>Single Trip P&amp;L Analysis</t>
  </si>
  <si>
    <t>+0.05</t>
  </si>
  <si>
    <t>VAA1136</t>
  </si>
  <si>
    <t>VAG1362</t>
  </si>
  <si>
    <t xml:space="preserve">      </t>
  </si>
  <si>
    <t>Current Month Average Fuel Price</t>
  </si>
  <si>
    <t>Adjusted Profit to Reduced Tyre &amp; M&amp;R Expenses (70%)</t>
  </si>
  <si>
    <t>30% Tyre &amp; M&amp;R Cost Saving</t>
  </si>
  <si>
    <t>50% Tyre &amp; M&amp;R Cost Saving</t>
  </si>
  <si>
    <t>Adjusted Profit to Reduced Tyre &amp; M&amp;R Expenses (50%)</t>
  </si>
  <si>
    <t xml:space="preserve">70% Tyre &amp; M&amp;R Cost </t>
  </si>
  <si>
    <t>VAJ2362</t>
  </si>
  <si>
    <t>Fuel Cost (%)</t>
  </si>
  <si>
    <t xml:space="preserve">Driver Remuneration </t>
  </si>
  <si>
    <t xml:space="preserve">Driver Remuneration (%)  </t>
  </si>
  <si>
    <t>PHR4882</t>
  </si>
  <si>
    <t>KEP2182</t>
  </si>
  <si>
    <t>VBM3362</t>
  </si>
  <si>
    <t>Driver - SOCSO &amp; EIS</t>
  </si>
  <si>
    <t xml:space="preserve">Tyres (Actual - SQL) </t>
  </si>
  <si>
    <t>Maintenance &amp; Repair (Actual - SQL)</t>
  </si>
  <si>
    <t xml:space="preserve">Variance Over Budget/ (Under Budget) </t>
  </si>
  <si>
    <t xml:space="preserve">Maintenance &amp; Repair </t>
  </si>
  <si>
    <t>Estimated Net Profits</t>
  </si>
  <si>
    <t>Driver Claim</t>
  </si>
  <si>
    <t>Driver Pay (Pg 2 Last Column)</t>
  </si>
  <si>
    <t xml:space="preserve">Adjusted Profit / (Loss) </t>
  </si>
  <si>
    <t>VCM3362</t>
  </si>
  <si>
    <t>BPN4715</t>
  </si>
  <si>
    <t>PNX4686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</si>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</sst>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&quot;RM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92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vertical="center"/>
    </xf>
    <xf numFmtId="0" fontId="2" fillId="0" borderId="3" xfId="2" applyFont="1" applyBorder="1" applyAlignment="1">
      <alignment vertical="center"/>
    </xf>
    <xf numFmtId="165" fontId="2" fillId="0" borderId="4" xfId="3" applyNumberFormat="1" applyFont="1" applyBorder="1" applyAlignment="1">
      <alignment horizontal="center" vertical="center"/>
    </xf>
    <xf numFmtId="165" fontId="2" fillId="0" borderId="0" xfId="3" applyNumberFormat="1" applyFont="1" applyBorder="1" applyAlignment="1">
      <alignment horizontal="center" vertical="center"/>
    </xf>
    <xf numFmtId="165" fontId="2" fillId="0" borderId="5" xfId="3" applyNumberFormat="1" applyFont="1" applyBorder="1" applyAlignment="1">
      <alignment horizontal="center" vertical="center"/>
    </xf>
    <xf numFmtId="0" fontId="2" fillId="0" borderId="5" xfId="2" applyFont="1" applyBorder="1" applyAlignment="1">
      <alignment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164" fontId="4" fillId="0" borderId="5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4" fontId="2" fillId="0" borderId="5" xfId="1" applyFont="1" applyBorder="1" applyAlignment="1">
      <alignment horizontal="center" vertical="center"/>
    </xf>
    <xf numFmtId="164" fontId="2" fillId="0" borderId="6" xfId="1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/>
    </xf>
    <xf numFmtId="164" fontId="2" fillId="0" borderId="8" xfId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10" fontId="2" fillId="0" borderId="4" xfId="3" applyNumberFormat="1" applyFont="1" applyBorder="1" applyAlignment="1">
      <alignment horizontal="right" vertical="center"/>
    </xf>
    <xf numFmtId="10" fontId="2" fillId="0" borderId="0" xfId="3" applyNumberFormat="1" applyFont="1" applyBorder="1" applyAlignment="1">
      <alignment horizontal="right" vertical="center"/>
    </xf>
    <xf numFmtId="10" fontId="2" fillId="0" borderId="5" xfId="3" applyNumberFormat="1" applyFont="1" applyBorder="1" applyAlignment="1">
      <alignment horizontal="right" vertical="center"/>
    </xf>
    <xf numFmtId="0" fontId="5" fillId="0" borderId="5" xfId="4" applyNumberFormat="1" applyFont="1" applyBorder="1" applyAlignment="1">
      <alignment horizontal="center" vertical="center"/>
    </xf>
    <xf numFmtId="0" fontId="2" fillId="0" borderId="9" xfId="2" applyFont="1" applyBorder="1" applyAlignment="1">
      <alignment vertical="center"/>
    </xf>
    <xf numFmtId="164" fontId="2" fillId="0" borderId="10" xfId="1" applyFont="1" applyBorder="1" applyAlignment="1">
      <alignment horizontal="center" vertical="center"/>
    </xf>
    <xf numFmtId="164" fontId="2" fillId="0" borderId="9" xfId="1" applyFont="1" applyFill="1" applyBorder="1" applyAlignment="1">
      <alignment horizontal="center" vertical="center"/>
    </xf>
    <xf numFmtId="164" fontId="2" fillId="0" borderId="9" xfId="1" applyFont="1" applyBorder="1" applyAlignment="1">
      <alignment horizontal="center" vertical="center"/>
    </xf>
    <xf numFmtId="164" fontId="2" fillId="0" borderId="11" xfId="1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5" fillId="0" borderId="11" xfId="4" applyNumberFormat="1" applyFont="1" applyBorder="1" applyAlignment="1">
      <alignment horizontal="center" vertical="center"/>
    </xf>
    <xf numFmtId="0" fontId="5" fillId="0" borderId="3" xfId="4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4" fontId="2" fillId="0" borderId="0" xfId="2" applyNumberFormat="1" applyFont="1" applyAlignment="1">
      <alignment horizontal="center" vertical="center"/>
    </xf>
    <xf numFmtId="4" fontId="2" fillId="0" borderId="5" xfId="2" applyNumberFormat="1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4" fontId="2" fillId="0" borderId="14" xfId="2" applyNumberFormat="1" applyFont="1" applyBorder="1" applyAlignment="1">
      <alignment horizontal="center" vertical="center"/>
    </xf>
    <xf numFmtId="4" fontId="2" fillId="0" borderId="15" xfId="2" applyNumberFormat="1" applyFont="1" applyBorder="1" applyAlignment="1">
      <alignment horizontal="center" vertical="center"/>
    </xf>
    <xf numFmtId="4" fontId="2" fillId="0" borderId="16" xfId="2" applyNumberFormat="1" applyFont="1" applyBorder="1" applyAlignment="1">
      <alignment horizontal="center" vertical="center"/>
    </xf>
    <xf numFmtId="0" fontId="2" fillId="0" borderId="16" xfId="2" applyFont="1" applyBorder="1" applyAlignment="1">
      <alignment vertical="center"/>
    </xf>
    <xf numFmtId="164" fontId="2" fillId="0" borderId="1" xfId="2" applyNumberFormat="1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4" fontId="2" fillId="0" borderId="2" xfId="2" applyNumberFormat="1" applyFont="1" applyBorder="1" applyAlignment="1">
      <alignment vertical="center"/>
    </xf>
    <xf numFmtId="4" fontId="2" fillId="0" borderId="3" xfId="2" applyNumberFormat="1" applyFont="1" applyBorder="1" applyAlignment="1">
      <alignment vertical="center"/>
    </xf>
    <xf numFmtId="2" fontId="2" fillId="0" borderId="4" xfId="2" applyNumberFormat="1" applyFont="1" applyBorder="1" applyAlignment="1">
      <alignment horizontal="center" vertical="center"/>
    </xf>
    <xf numFmtId="2" fontId="2" fillId="0" borderId="17" xfId="2" applyNumberFormat="1" applyFont="1" applyBorder="1" applyAlignment="1">
      <alignment horizontal="center" vertical="center"/>
    </xf>
    <xf numFmtId="4" fontId="2" fillId="0" borderId="0" xfId="2" applyNumberFormat="1" applyFont="1" applyAlignment="1">
      <alignment vertical="center"/>
    </xf>
    <xf numFmtId="4" fontId="2" fillId="0" borderId="5" xfId="2" applyNumberFormat="1" applyFont="1" applyBorder="1" applyAlignment="1">
      <alignment vertical="center"/>
    </xf>
    <xf numFmtId="0" fontId="2" fillId="0" borderId="17" xfId="2" applyFont="1" applyBorder="1" applyAlignment="1">
      <alignment horizontal="center" vertical="center"/>
    </xf>
    <xf numFmtId="0" fontId="2" fillId="0" borderId="19" xfId="2" applyFont="1" applyBorder="1" applyAlignment="1">
      <alignment vertical="center"/>
    </xf>
    <xf numFmtId="164" fontId="2" fillId="0" borderId="1" xfId="1" applyFont="1" applyFill="1" applyBorder="1" applyAlignment="1">
      <alignment horizontal="center" vertical="center"/>
    </xf>
    <xf numFmtId="164" fontId="2" fillId="0" borderId="13" xfId="1" applyFont="1" applyBorder="1" applyAlignment="1">
      <alignment horizontal="center" vertical="center"/>
    </xf>
    <xf numFmtId="166" fontId="2" fillId="0" borderId="2" xfId="2" applyNumberFormat="1" applyFont="1" applyBorder="1" applyAlignment="1">
      <alignment vertical="center"/>
    </xf>
    <xf numFmtId="0" fontId="7" fillId="0" borderId="10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2" fillId="0" borderId="11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0" fontId="8" fillId="0" borderId="0" xfId="2" applyFont="1" applyAlignment="1">
      <alignment vertical="center"/>
    </xf>
    <xf numFmtId="166" fontId="2" fillId="0" borderId="9" xfId="2" applyNumberFormat="1" applyFont="1" applyBorder="1" applyAlignment="1">
      <alignment vertical="center"/>
    </xf>
    <xf numFmtId="0" fontId="2" fillId="0" borderId="20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64" fontId="4" fillId="0" borderId="2" xfId="1" applyFont="1" applyFill="1" applyBorder="1" applyAlignment="1">
      <alignment horizontal="center" vertical="center"/>
    </xf>
    <xf numFmtId="165" fontId="2" fillId="0" borderId="4" xfId="5" applyNumberFormat="1" applyFont="1" applyBorder="1" applyAlignment="1">
      <alignment horizontal="center" vertical="center"/>
    </xf>
    <xf numFmtId="165" fontId="2" fillId="0" borderId="0" xfId="5" applyNumberFormat="1" applyFont="1" applyBorder="1" applyAlignment="1">
      <alignment horizontal="center" vertical="center"/>
    </xf>
    <xf numFmtId="165" fontId="2" fillId="0" borderId="5" xfId="5" applyNumberFormat="1" applyFont="1" applyBorder="1" applyAlignment="1">
      <alignment horizontal="center" vertical="center"/>
    </xf>
    <xf numFmtId="10" fontId="2" fillId="0" borderId="4" xfId="5" applyNumberFormat="1" applyFont="1" applyBorder="1" applyAlignment="1">
      <alignment horizontal="right" vertical="center"/>
    </xf>
    <xf numFmtId="10" fontId="2" fillId="0" borderId="0" xfId="5" applyNumberFormat="1" applyFont="1" applyBorder="1" applyAlignment="1">
      <alignment horizontal="right" vertical="center"/>
    </xf>
    <xf numFmtId="10" fontId="2" fillId="0" borderId="5" xfId="5" applyNumberFormat="1" applyFont="1" applyBorder="1" applyAlignment="1">
      <alignment horizontal="right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4" fontId="2" fillId="0" borderId="24" xfId="2" applyNumberFormat="1" applyFont="1" applyBorder="1" applyAlignment="1">
      <alignment horizontal="center" vertical="center"/>
    </xf>
    <xf numFmtId="4" fontId="2" fillId="0" borderId="25" xfId="2" applyNumberFormat="1" applyFont="1" applyBorder="1" applyAlignment="1">
      <alignment horizontal="center" vertical="center"/>
    </xf>
    <xf numFmtId="4" fontId="2" fillId="0" borderId="26" xfId="2" applyNumberFormat="1" applyFont="1" applyBorder="1" applyAlignment="1">
      <alignment horizontal="center" vertical="center"/>
    </xf>
    <xf numFmtId="0" fontId="2" fillId="0" borderId="26" xfId="2" applyFont="1" applyBorder="1" applyAlignment="1">
      <alignment vertical="center"/>
    </xf>
    <xf numFmtId="166" fontId="2" fillId="0" borderId="0" xfId="2" applyNumberFormat="1" applyFont="1" applyAlignment="1">
      <alignment vertical="center"/>
    </xf>
    <xf numFmtId="0" fontId="2" fillId="0" borderId="1" xfId="2" applyFont="1" applyBorder="1" applyAlignment="1">
      <alignment vertical="center"/>
    </xf>
    <xf numFmtId="164" fontId="2" fillId="0" borderId="0" xfId="2" applyNumberFormat="1" applyFont="1" applyAlignment="1">
      <alignment horizontal="center" vertical="center"/>
    </xf>
    <xf numFmtId="2" fontId="2" fillId="0" borderId="1" xfId="2" applyNumberFormat="1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164" fontId="0" fillId="0" borderId="0" xfId="0" applyNumberFormat="1"/>
    <xf numFmtId="164" fontId="0" fillId="0" borderId="0" xfId="1" applyFont="1"/>
    <xf numFmtId="164" fontId="2" fillId="0" borderId="0" xfId="1" applyFont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164" fontId="2" fillId="0" borderId="7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5" fillId="0" borderId="0" xfId="4" applyNumberFormat="1" applyFont="1" applyBorder="1" applyAlignment="1">
      <alignment horizontal="center" vertical="center"/>
    </xf>
    <xf numFmtId="2" fontId="2" fillId="0" borderId="0" xfId="2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1" fillId="0" borderId="0" xfId="0" applyFont="1"/>
    <xf numFmtId="164" fontId="0" fillId="0" borderId="0" xfId="1" applyFont="1" applyAlignment="1">
      <alignment wrapText="1"/>
    </xf>
    <xf numFmtId="164" fontId="0" fillId="0" borderId="0" xfId="1" applyFont="1" applyAlignment="1">
      <alignment vertical="center"/>
    </xf>
    <xf numFmtId="1" fontId="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 wrapText="1"/>
    </xf>
    <xf numFmtId="10" fontId="0" fillId="0" borderId="0" xfId="5" applyNumberFormat="1" applyFont="1"/>
    <xf numFmtId="10" fontId="0" fillId="0" borderId="0" xfId="5" applyNumberFormat="1" applyFont="1" applyAlignment="1">
      <alignment wrapText="1"/>
    </xf>
    <xf numFmtId="4" fontId="2" fillId="0" borderId="27" xfId="2" applyNumberFormat="1" applyFont="1" applyBorder="1" applyAlignment="1">
      <alignment horizontal="center" vertical="center"/>
    </xf>
    <xf numFmtId="0" fontId="7" fillId="0" borderId="20" xfId="2" applyFont="1" applyBorder="1" applyAlignment="1">
      <alignment vertical="center"/>
    </xf>
    <xf numFmtId="0" fontId="2" fillId="0" borderId="13" xfId="2" applyFont="1" applyBorder="1" applyAlignment="1">
      <alignment vertical="center"/>
    </xf>
    <xf numFmtId="0" fontId="2" fillId="0" borderId="20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2" fontId="2" fillId="0" borderId="0" xfId="1" applyNumberFormat="1" applyFont="1" applyAlignment="1">
      <alignment horizontal="center" vertical="center"/>
    </xf>
    <xf numFmtId="0" fontId="2" fillId="0" borderId="0" xfId="2" quotePrefix="1" applyFont="1" applyAlignment="1">
      <alignment horizontal="center" vertical="center"/>
    </xf>
    <xf numFmtId="0" fontId="2" fillId="0" borderId="27" xfId="2" applyFont="1" applyBorder="1" applyAlignment="1">
      <alignment vertical="center"/>
    </xf>
    <xf numFmtId="0" fontId="2" fillId="0" borderId="18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2" fontId="2" fillId="0" borderId="5" xfId="2" applyNumberFormat="1" applyFont="1" applyBorder="1" applyAlignment="1">
      <alignment horizontal="center" vertical="center"/>
    </xf>
    <xf numFmtId="0" fontId="2" fillId="0" borderId="4" xfId="2" quotePrefix="1" applyFont="1" applyBorder="1" applyAlignment="1">
      <alignment horizontal="center" vertical="center"/>
    </xf>
    <xf numFmtId="164" fontId="2" fillId="0" borderId="29" xfId="1" applyFont="1" applyBorder="1" applyAlignment="1">
      <alignment horizontal="center" vertical="center"/>
    </xf>
    <xf numFmtId="164" fontId="2" fillId="0" borderId="8" xfId="2" applyNumberFormat="1" applyFont="1" applyBorder="1" applyAlignment="1">
      <alignment horizontal="center" vertical="center"/>
    </xf>
    <xf numFmtId="164" fontId="2" fillId="0" borderId="30" xfId="1" applyFont="1" applyBorder="1" applyAlignment="1">
      <alignment horizontal="center" vertical="center"/>
    </xf>
    <xf numFmtId="0" fontId="2" fillId="0" borderId="5" xfId="2" quotePrefix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164" fontId="2" fillId="0" borderId="6" xfId="2" applyNumberFormat="1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/>
    </xf>
    <xf numFmtId="0" fontId="2" fillId="0" borderId="32" xfId="2" applyFont="1" applyBorder="1" applyAlignment="1">
      <alignment vertical="center"/>
    </xf>
    <xf numFmtId="0" fontId="2" fillId="0" borderId="17" xfId="2" applyFont="1" applyBorder="1" applyAlignment="1">
      <alignment vertical="center" wrapText="1"/>
    </xf>
    <xf numFmtId="0" fontId="2" fillId="0" borderId="13" xfId="2" applyFont="1" applyBorder="1" applyAlignment="1">
      <alignment vertical="center" wrapText="1"/>
    </xf>
    <xf numFmtId="0" fontId="2" fillId="0" borderId="10" xfId="2" applyFont="1" applyBorder="1" applyAlignment="1">
      <alignment vertical="center"/>
    </xf>
    <xf numFmtId="166" fontId="2" fillId="0" borderId="1" xfId="2" applyNumberFormat="1" applyFont="1" applyBorder="1" applyAlignment="1">
      <alignment vertical="center"/>
    </xf>
    <xf numFmtId="166" fontId="2" fillId="0" borderId="10" xfId="2" applyNumberFormat="1" applyFont="1" applyBorder="1" applyAlignment="1">
      <alignment vertical="center"/>
    </xf>
    <xf numFmtId="0" fontId="2" fillId="0" borderId="4" xfId="2" applyFont="1" applyBorder="1" applyAlignment="1">
      <alignment vertical="center"/>
    </xf>
    <xf numFmtId="4" fontId="2" fillId="0" borderId="4" xfId="2" applyNumberFormat="1" applyFont="1" applyBorder="1" applyAlignment="1">
      <alignment vertical="center"/>
    </xf>
    <xf numFmtId="4" fontId="2" fillId="0" borderId="33" xfId="2" applyNumberFormat="1" applyFont="1" applyBorder="1" applyAlignment="1">
      <alignment horizontal="center" vertical="center"/>
    </xf>
    <xf numFmtId="4" fontId="2" fillId="0" borderId="4" xfId="2" applyNumberFormat="1" applyFont="1" applyBorder="1" applyAlignment="1">
      <alignment horizontal="center" vertical="center"/>
    </xf>
    <xf numFmtId="2" fontId="2" fillId="0" borderId="13" xfId="2" applyNumberFormat="1" applyFont="1" applyBorder="1" applyAlignment="1">
      <alignment horizontal="center" vertical="center"/>
    </xf>
    <xf numFmtId="4" fontId="2" fillId="0" borderId="1" xfId="2" applyNumberFormat="1" applyFont="1" applyBorder="1" applyAlignment="1">
      <alignment vertical="center"/>
    </xf>
    <xf numFmtId="164" fontId="2" fillId="0" borderId="34" xfId="1" applyFont="1" applyBorder="1" applyAlignment="1">
      <alignment horizontal="center" vertical="center"/>
    </xf>
    <xf numFmtId="164" fontId="2" fillId="0" borderId="35" xfId="2" applyNumberFormat="1" applyFont="1" applyBorder="1" applyAlignment="1">
      <alignment horizontal="center" vertical="center"/>
    </xf>
    <xf numFmtId="164" fontId="2" fillId="0" borderId="36" xfId="2" applyNumberFormat="1" applyFont="1" applyBorder="1" applyAlignment="1">
      <alignment horizontal="center" vertical="center"/>
    </xf>
    <xf numFmtId="164" fontId="2" fillId="0" borderId="22" xfId="2" applyNumberFormat="1" applyFont="1" applyBorder="1" applyAlignment="1">
      <alignment horizontal="center" vertical="center"/>
    </xf>
    <xf numFmtId="0" fontId="11" fillId="0" borderId="17" xfId="2" applyFont="1" applyBorder="1" applyAlignment="1">
      <alignment vertical="center"/>
    </xf>
    <xf numFmtId="0" fontId="6" fillId="0" borderId="18" xfId="2" applyFont="1" applyBorder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2" fillId="2" borderId="13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1" xfId="2" applyFont="1" applyFill="1" applyBorder="1" applyAlignment="1">
      <alignment vertical="center"/>
    </xf>
    <xf numFmtId="165" fontId="2" fillId="2" borderId="17" xfId="5" applyNumberFormat="1" applyFont="1" applyFill="1" applyBorder="1" applyAlignment="1">
      <alignment vertical="center"/>
    </xf>
    <xf numFmtId="165" fontId="2" fillId="2" borderId="5" xfId="5" applyNumberFormat="1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  <xf numFmtId="164" fontId="4" fillId="2" borderId="17" xfId="1" applyFont="1" applyFill="1" applyBorder="1" applyAlignment="1">
      <alignment vertical="center"/>
    </xf>
    <xf numFmtId="164" fontId="4" fillId="2" borderId="5" xfId="1" applyFont="1" applyFill="1" applyBorder="1" applyAlignment="1">
      <alignment vertical="center"/>
    </xf>
    <xf numFmtId="164" fontId="2" fillId="2" borderId="17" xfId="1" applyFont="1" applyFill="1" applyBorder="1" applyAlignment="1">
      <alignment vertical="center"/>
    </xf>
    <xf numFmtId="164" fontId="2" fillId="2" borderId="5" xfId="1" applyFont="1" applyFill="1" applyBorder="1" applyAlignment="1">
      <alignment vertical="center"/>
    </xf>
    <xf numFmtId="0" fontId="2" fillId="2" borderId="5" xfId="2" applyFont="1" applyFill="1" applyBorder="1" applyAlignment="1">
      <alignment vertical="center"/>
    </xf>
    <xf numFmtId="164" fontId="2" fillId="2" borderId="37" xfId="1" applyFont="1" applyFill="1" applyBorder="1" applyAlignment="1">
      <alignment vertical="center"/>
    </xf>
    <xf numFmtId="164" fontId="2" fillId="2" borderId="38" xfId="1" applyFont="1" applyFill="1" applyBorder="1" applyAlignment="1">
      <alignment vertical="center"/>
    </xf>
    <xf numFmtId="0" fontId="2" fillId="2" borderId="0" xfId="2" applyFont="1" applyFill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vertical="center"/>
    </xf>
    <xf numFmtId="164" fontId="2" fillId="2" borderId="20" xfId="2" applyNumberFormat="1" applyFont="1" applyFill="1" applyBorder="1" applyAlignment="1">
      <alignment vertical="center"/>
    </xf>
    <xf numFmtId="166" fontId="2" fillId="2" borderId="9" xfId="2" applyNumberFormat="1" applyFont="1" applyFill="1" applyBorder="1" applyAlignment="1">
      <alignment vertical="center"/>
    </xf>
    <xf numFmtId="0" fontId="2" fillId="2" borderId="11" xfId="2" applyFont="1" applyFill="1" applyBorder="1" applyAlignment="1">
      <alignment vertical="center"/>
    </xf>
    <xf numFmtId="0" fontId="6" fillId="2" borderId="11" xfId="2" applyFont="1" applyFill="1" applyBorder="1" applyAlignment="1">
      <alignment vertical="center"/>
    </xf>
    <xf numFmtId="164" fontId="2" fillId="2" borderId="13" xfId="1" applyFont="1" applyFill="1" applyBorder="1" applyAlignment="1">
      <alignment vertical="center"/>
    </xf>
    <xf numFmtId="164" fontId="2" fillId="2" borderId="3" xfId="1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2" fontId="2" fillId="2" borderId="2" xfId="2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2" fontId="2" fillId="2" borderId="0" xfId="2" applyNumberFormat="1" applyFont="1" applyFill="1" applyAlignment="1">
      <alignment horizontal="center" vertical="center"/>
    </xf>
    <xf numFmtId="0" fontId="2" fillId="2" borderId="31" xfId="2" applyFont="1" applyFill="1" applyBorder="1" applyAlignment="1">
      <alignment horizontal="center" vertical="center"/>
    </xf>
    <xf numFmtId="0" fontId="2" fillId="2" borderId="18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10" fontId="2" fillId="2" borderId="17" xfId="5" applyNumberFormat="1" applyFont="1" applyFill="1" applyBorder="1" applyAlignment="1">
      <alignment vertical="center"/>
    </xf>
    <xf numFmtId="10" fontId="2" fillId="2" borderId="5" xfId="5" applyNumberFormat="1" applyFont="1" applyFill="1" applyBorder="1" applyAlignment="1">
      <alignment vertical="center"/>
    </xf>
    <xf numFmtId="0" fontId="5" fillId="2" borderId="5" xfId="4" applyNumberFormat="1" applyFont="1" applyFill="1" applyBorder="1" applyAlignment="1">
      <alignment horizontal="center" vertical="center"/>
    </xf>
    <xf numFmtId="10" fontId="2" fillId="2" borderId="20" xfId="5" applyNumberFormat="1" applyFont="1" applyFill="1" applyBorder="1" applyAlignment="1">
      <alignment vertical="center"/>
    </xf>
    <xf numFmtId="10" fontId="2" fillId="2" borderId="11" xfId="5" applyNumberFormat="1" applyFont="1" applyFill="1" applyBorder="1" applyAlignment="1">
      <alignment vertical="center"/>
    </xf>
    <xf numFmtId="0" fontId="2" fillId="2" borderId="9" xfId="2" applyFont="1" applyFill="1" applyBorder="1" applyAlignment="1">
      <alignment horizontal="center" vertical="center"/>
    </xf>
    <xf numFmtId="0" fontId="5" fillId="2" borderId="11" xfId="4" applyNumberFormat="1" applyFont="1" applyFill="1" applyBorder="1" applyAlignment="1">
      <alignment horizontal="center" vertical="center"/>
    </xf>
    <xf numFmtId="164" fontId="2" fillId="2" borderId="20" xfId="1" applyFont="1" applyFill="1" applyBorder="1" applyAlignment="1">
      <alignment vertical="center"/>
    </xf>
    <xf numFmtId="164" fontId="2" fillId="2" borderId="11" xfId="1" applyFont="1" applyFill="1" applyBorder="1" applyAlignment="1">
      <alignment vertical="center"/>
    </xf>
    <xf numFmtId="0" fontId="4" fillId="2" borderId="3" xfId="4" applyNumberFormat="1" applyFont="1" applyFill="1" applyBorder="1" applyAlignment="1">
      <alignment horizontal="center" vertical="center"/>
    </xf>
    <xf numFmtId="0" fontId="4" fillId="2" borderId="5" xfId="4" applyNumberFormat="1" applyFont="1" applyFill="1" applyBorder="1" applyAlignment="1">
      <alignment horizontal="center" vertical="center"/>
    </xf>
    <xf numFmtId="164" fontId="11" fillId="2" borderId="17" xfId="1" applyFont="1" applyFill="1" applyBorder="1" applyAlignment="1">
      <alignment vertical="center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vertical="center"/>
    </xf>
    <xf numFmtId="164" fontId="2" fillId="2" borderId="32" xfId="1" applyFont="1" applyFill="1" applyBorder="1" applyAlignment="1">
      <alignment vertical="center"/>
    </xf>
    <xf numFmtId="0" fontId="6" fillId="2" borderId="13" xfId="2" applyFont="1" applyFill="1" applyBorder="1" applyAlignment="1">
      <alignment vertical="center"/>
    </xf>
    <xf numFmtId="4" fontId="2" fillId="2" borderId="14" xfId="2" applyNumberFormat="1" applyFont="1" applyFill="1" applyBorder="1" applyAlignment="1">
      <alignment horizontal="center" vertical="center"/>
    </xf>
    <xf numFmtId="4" fontId="2" fillId="2" borderId="15" xfId="2" applyNumberFormat="1" applyFont="1" applyFill="1" applyBorder="1" applyAlignment="1">
      <alignment horizontal="center" vertical="center"/>
    </xf>
    <xf numFmtId="4" fontId="2" fillId="2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vertical="center"/>
    </xf>
    <xf numFmtId="0" fontId="2" fillId="2" borderId="20" xfId="2" applyFont="1" applyFill="1" applyBorder="1" applyAlignment="1">
      <alignment vertical="center"/>
    </xf>
    <xf numFmtId="166" fontId="2" fillId="2" borderId="2" xfId="2" applyNumberFormat="1" applyFont="1" applyFill="1" applyBorder="1" applyAlignment="1">
      <alignment vertical="center"/>
    </xf>
    <xf numFmtId="0" fontId="2" fillId="2" borderId="0" xfId="2" applyFont="1" applyFill="1" applyAlignment="1">
      <alignment vertical="center" wrapText="1"/>
    </xf>
    <xf numFmtId="0" fontId="7" fillId="2" borderId="20" xfId="2" applyFont="1" applyFill="1" applyBorder="1" applyAlignment="1">
      <alignment horizontal="right" vertical="center" wrapText="1"/>
    </xf>
    <xf numFmtId="0" fontId="2" fillId="2" borderId="9" xfId="2" applyFont="1" applyFill="1" applyBorder="1" applyAlignment="1">
      <alignment vertical="center" wrapText="1"/>
    </xf>
    <xf numFmtId="0" fontId="2" fillId="2" borderId="11" xfId="2" applyFont="1" applyFill="1" applyBorder="1" applyAlignment="1">
      <alignment vertical="center" wrapText="1"/>
    </xf>
    <xf numFmtId="0" fontId="2" fillId="2" borderId="10" xfId="2" applyFont="1" applyFill="1" applyBorder="1" applyAlignment="1">
      <alignment vertical="center" wrapText="1"/>
    </xf>
    <xf numFmtId="0" fontId="6" fillId="2" borderId="20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165" fontId="2" fillId="0" borderId="20" xfId="5" applyNumberFormat="1" applyFont="1" applyBorder="1" applyAlignment="1">
      <alignment vertical="center"/>
    </xf>
    <xf numFmtId="165" fontId="2" fillId="0" borderId="11" xfId="5" applyNumberFormat="1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0" fontId="2" fillId="3" borderId="0" xfId="2" applyFont="1" applyFill="1" applyAlignment="1">
      <alignment vertical="center"/>
    </xf>
    <xf numFmtId="164" fontId="4" fillId="3" borderId="32" xfId="1" applyFont="1" applyFill="1" applyBorder="1" applyAlignment="1">
      <alignment vertical="center"/>
    </xf>
    <xf numFmtId="164" fontId="4" fillId="3" borderId="19" xfId="1" applyFont="1" applyFill="1" applyBorder="1" applyAlignment="1">
      <alignment vertical="center"/>
    </xf>
    <xf numFmtId="0" fontId="2" fillId="3" borderId="18" xfId="2" applyFont="1" applyFill="1" applyBorder="1" applyAlignment="1">
      <alignment vertical="center"/>
    </xf>
    <xf numFmtId="0" fontId="2" fillId="3" borderId="31" xfId="2" applyFont="1" applyFill="1" applyBorder="1" applyAlignment="1">
      <alignment vertical="center"/>
    </xf>
    <xf numFmtId="0" fontId="6" fillId="3" borderId="19" xfId="2" applyFont="1" applyFill="1" applyBorder="1" applyAlignment="1">
      <alignment vertical="center"/>
    </xf>
    <xf numFmtId="165" fontId="2" fillId="0" borderId="17" xfId="5" applyNumberFormat="1" applyFont="1" applyBorder="1" applyAlignment="1">
      <alignment vertical="center"/>
    </xf>
    <xf numFmtId="165" fontId="2" fillId="0" borderId="5" xfId="5" applyNumberFormat="1" applyFont="1" applyBorder="1" applyAlignment="1">
      <alignment vertical="center"/>
    </xf>
    <xf numFmtId="0" fontId="6" fillId="0" borderId="5" xfId="2" applyFont="1" applyBorder="1" applyAlignment="1">
      <alignment vertical="center"/>
    </xf>
    <xf numFmtId="164" fontId="4" fillId="3" borderId="17" xfId="1" applyFont="1" applyFill="1" applyBorder="1" applyAlignment="1">
      <alignment vertical="center"/>
    </xf>
    <xf numFmtId="164" fontId="4" fillId="3" borderId="5" xfId="1" applyFont="1" applyFill="1" applyBorder="1" applyAlignment="1">
      <alignment vertical="center"/>
    </xf>
    <xf numFmtId="0" fontId="2" fillId="3" borderId="4" xfId="2" applyFont="1" applyFill="1" applyBorder="1" applyAlignment="1">
      <alignment vertical="center"/>
    </xf>
    <xf numFmtId="0" fontId="6" fillId="3" borderId="5" xfId="2" applyFont="1" applyFill="1" applyBorder="1" applyAlignment="1">
      <alignment vertical="center"/>
    </xf>
    <xf numFmtId="164" fontId="2" fillId="0" borderId="17" xfId="1" applyFont="1" applyBorder="1" applyAlignment="1">
      <alignment vertical="center"/>
    </xf>
    <xf numFmtId="164" fontId="2" fillId="0" borderId="5" xfId="1" applyFont="1" applyBorder="1" applyAlignment="1">
      <alignment vertical="center"/>
    </xf>
    <xf numFmtId="164" fontId="2" fillId="0" borderId="37" xfId="1" applyFont="1" applyBorder="1" applyAlignment="1">
      <alignment vertical="center"/>
    </xf>
    <xf numFmtId="164" fontId="2" fillId="0" borderId="38" xfId="1" applyFont="1" applyBorder="1" applyAlignment="1">
      <alignment vertical="center"/>
    </xf>
    <xf numFmtId="164" fontId="2" fillId="0" borderId="20" xfId="2" applyNumberFormat="1" applyFont="1" applyBorder="1" applyAlignment="1">
      <alignment vertical="center"/>
    </xf>
    <xf numFmtId="164" fontId="2" fillId="0" borderId="13" xfId="1" applyFont="1" applyBorder="1" applyAlignment="1">
      <alignment vertical="center"/>
    </xf>
    <xf numFmtId="164" fontId="2" fillId="0" borderId="3" xfId="1" applyFont="1" applyBorder="1" applyAlignment="1">
      <alignment vertical="center"/>
    </xf>
    <xf numFmtId="2" fontId="2" fillId="0" borderId="2" xfId="2" applyNumberFormat="1" applyFont="1" applyBorder="1" applyAlignment="1">
      <alignment horizontal="center" vertical="center"/>
    </xf>
    <xf numFmtId="10" fontId="2" fillId="0" borderId="17" xfId="5" applyNumberFormat="1" applyFont="1" applyBorder="1" applyAlignment="1">
      <alignment vertical="center"/>
    </xf>
    <xf numFmtId="10" fontId="2" fillId="0" borderId="5" xfId="5" applyNumberFormat="1" applyFont="1" applyBorder="1" applyAlignment="1">
      <alignment vertical="center"/>
    </xf>
    <xf numFmtId="10" fontId="2" fillId="0" borderId="20" xfId="5" applyNumberFormat="1" applyFont="1" applyBorder="1" applyAlignment="1">
      <alignment vertical="center"/>
    </xf>
    <xf numFmtId="10" fontId="2" fillId="0" borderId="11" xfId="5" applyNumberFormat="1" applyFont="1" applyBorder="1" applyAlignment="1">
      <alignment vertical="center"/>
    </xf>
    <xf numFmtId="164" fontId="2" fillId="0" borderId="20" xfId="1" applyFont="1" applyBorder="1" applyAlignment="1">
      <alignment vertical="center"/>
    </xf>
    <xf numFmtId="164" fontId="2" fillId="0" borderId="11" xfId="1" applyFont="1" applyBorder="1" applyAlignment="1">
      <alignment vertical="center"/>
    </xf>
    <xf numFmtId="0" fontId="4" fillId="0" borderId="3" xfId="4" applyNumberFormat="1" applyFont="1" applyBorder="1" applyAlignment="1">
      <alignment horizontal="center" vertical="center"/>
    </xf>
    <xf numFmtId="0" fontId="4" fillId="0" borderId="5" xfId="4" applyNumberFormat="1" applyFont="1" applyBorder="1" applyAlignment="1">
      <alignment horizontal="center" vertical="center"/>
    </xf>
    <xf numFmtId="0" fontId="2" fillId="4" borderId="0" xfId="2" applyFont="1" applyFill="1" applyAlignment="1">
      <alignment vertical="center"/>
    </xf>
    <xf numFmtId="164" fontId="2" fillId="4" borderId="17" xfId="1" applyFont="1" applyFill="1" applyBorder="1" applyAlignment="1">
      <alignment vertical="center"/>
    </xf>
    <xf numFmtId="164" fontId="2" fillId="4" borderId="5" xfId="1" applyFont="1" applyFill="1" applyBorder="1" applyAlignment="1">
      <alignment vertical="center"/>
    </xf>
    <xf numFmtId="0" fontId="2" fillId="4" borderId="0" xfId="2" applyFont="1" applyFill="1" applyAlignment="1">
      <alignment horizontal="center" vertical="center"/>
    </xf>
    <xf numFmtId="0" fontId="2" fillId="4" borderId="5" xfId="2" applyFont="1" applyFill="1" applyBorder="1" applyAlignment="1">
      <alignment horizontal="center" vertical="center"/>
    </xf>
    <xf numFmtId="0" fontId="2" fillId="4" borderId="5" xfId="2" applyFont="1" applyFill="1" applyBorder="1" applyAlignment="1">
      <alignment vertical="center"/>
    </xf>
    <xf numFmtId="0" fontId="11" fillId="0" borderId="0" xfId="2" applyFont="1" applyAlignment="1">
      <alignment vertical="center"/>
    </xf>
    <xf numFmtId="164" fontId="11" fillId="0" borderId="17" xfId="1" applyFont="1" applyBorder="1" applyAlignment="1">
      <alignment vertical="center"/>
    </xf>
    <xf numFmtId="164" fontId="11" fillId="0" borderId="5" xfId="1" applyFont="1" applyBorder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5" xfId="2" applyFont="1" applyBorder="1" applyAlignment="1">
      <alignment vertical="center"/>
    </xf>
    <xf numFmtId="164" fontId="2" fillId="0" borderId="32" xfId="1" applyFont="1" applyBorder="1" applyAlignment="1">
      <alignment vertical="center"/>
    </xf>
    <xf numFmtId="0" fontId="6" fillId="0" borderId="13" xfId="2" applyFont="1" applyBorder="1" applyAlignment="1">
      <alignment vertical="center"/>
    </xf>
    <xf numFmtId="0" fontId="2" fillId="5" borderId="20" xfId="2" applyFont="1" applyFill="1" applyBorder="1" applyAlignment="1">
      <alignment vertical="center"/>
    </xf>
    <xf numFmtId="0" fontId="2" fillId="5" borderId="13" xfId="2" applyFont="1" applyFill="1" applyBorder="1" applyAlignment="1">
      <alignment vertical="center"/>
    </xf>
    <xf numFmtId="164" fontId="2" fillId="5" borderId="13" xfId="1" applyFont="1" applyFill="1" applyBorder="1" applyAlignment="1">
      <alignment vertical="center"/>
    </xf>
    <xf numFmtId="0" fontId="7" fillId="5" borderId="20" xfId="2" applyFont="1" applyFill="1" applyBorder="1" applyAlignment="1">
      <alignment horizontal="right" vertical="center" wrapText="1"/>
    </xf>
    <xf numFmtId="0" fontId="2" fillId="0" borderId="9" xfId="2" applyFont="1" applyBorder="1" applyAlignment="1">
      <alignment vertical="center" wrapText="1"/>
    </xf>
    <xf numFmtId="0" fontId="2" fillId="0" borderId="11" xfId="2" applyFont="1" applyBorder="1" applyAlignment="1">
      <alignment vertical="center" wrapText="1"/>
    </xf>
    <xf numFmtId="0" fontId="2" fillId="0" borderId="10" xfId="2" applyFont="1" applyBorder="1" applyAlignment="1">
      <alignment vertical="center" wrapText="1"/>
    </xf>
    <xf numFmtId="0" fontId="6" fillId="5" borderId="20" xfId="2" applyFont="1" applyFill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64" fontId="2" fillId="0" borderId="0" xfId="1" applyFont="1" applyAlignment="1">
      <alignment vertical="center"/>
    </xf>
    <xf numFmtId="0" fontId="2" fillId="0" borderId="39" xfId="2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164" fontId="2" fillId="0" borderId="4" xfId="2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2" fillId="0" borderId="41" xfId="2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/>
    </xf>
    <xf numFmtId="164" fontId="2" fillId="0" borderId="4" xfId="1" applyFont="1" applyFill="1" applyBorder="1" applyAlignment="1">
      <alignment horizontal="center" vertical="center"/>
    </xf>
    <xf numFmtId="10" fontId="2" fillId="0" borderId="0" xfId="5" applyNumberFormat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164" fontId="2" fillId="0" borderId="18" xfId="1" applyFont="1" applyFill="1" applyBorder="1" applyAlignment="1">
      <alignment horizontal="center" vertical="center"/>
    </xf>
    <xf numFmtId="164" fontId="2" fillId="0" borderId="31" xfId="1" applyFont="1" applyBorder="1" applyAlignment="1">
      <alignment horizontal="center" vertical="center"/>
    </xf>
    <xf numFmtId="164" fontId="4" fillId="0" borderId="18" xfId="1" applyFont="1" applyFill="1" applyBorder="1" applyAlignment="1">
      <alignment horizontal="center" vertical="center"/>
    </xf>
    <xf numFmtId="10" fontId="2" fillId="0" borderId="18" xfId="5" applyNumberFormat="1" applyFont="1" applyBorder="1" applyAlignment="1">
      <alignment horizontal="center" vertical="center"/>
    </xf>
    <xf numFmtId="10" fontId="2" fillId="0" borderId="2" xfId="5" applyNumberFormat="1" applyFont="1" applyBorder="1" applyAlignment="1">
      <alignment horizontal="center" vertical="center"/>
    </xf>
    <xf numFmtId="10" fontId="2" fillId="0" borderId="1" xfId="5" applyNumberFormat="1" applyFont="1" applyBorder="1" applyAlignment="1">
      <alignment horizontal="center" vertical="center"/>
    </xf>
    <xf numFmtId="10" fontId="2" fillId="0" borderId="19" xfId="5" applyNumberFormat="1" applyFont="1" applyBorder="1" applyAlignment="1">
      <alignment horizontal="center" vertical="center"/>
    </xf>
    <xf numFmtId="10" fontId="2" fillId="0" borderId="31" xfId="5" applyNumberFormat="1" applyFont="1" applyBorder="1" applyAlignment="1">
      <alignment horizontal="center" vertical="center"/>
    </xf>
    <xf numFmtId="10" fontId="2" fillId="0" borderId="5" xfId="5" applyNumberFormat="1" applyFont="1" applyBorder="1" applyAlignment="1">
      <alignment horizontal="center" vertical="center"/>
    </xf>
    <xf numFmtId="10" fontId="2" fillId="0" borderId="4" xfId="5" applyNumberFormat="1" applyFont="1" applyBorder="1" applyAlignment="1">
      <alignment horizontal="center" vertical="center"/>
    </xf>
    <xf numFmtId="164" fontId="2" fillId="0" borderId="5" xfId="2" applyNumberFormat="1" applyFont="1" applyBorder="1" applyAlignment="1">
      <alignment horizontal="center" vertical="center"/>
    </xf>
    <xf numFmtId="10" fontId="2" fillId="0" borderId="3" xfId="5" applyNumberFormat="1" applyFont="1" applyBorder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0" fontId="2" fillId="5" borderId="0" xfId="2" applyFont="1" applyFill="1" applyAlignment="1">
      <alignment horizontal="center" vertical="center"/>
    </xf>
    <xf numFmtId="0" fontId="7" fillId="5" borderId="10" xfId="2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0" fontId="2" fillId="5" borderId="1" xfId="1" applyNumberFormat="1" applyFont="1" applyFill="1" applyBorder="1" applyAlignment="1">
      <alignment horizontal="center" vertical="center"/>
    </xf>
    <xf numFmtId="0" fontId="2" fillId="5" borderId="4" xfId="2" applyFont="1" applyFill="1" applyBorder="1" applyAlignment="1">
      <alignment horizontal="center" vertical="center"/>
    </xf>
    <xf numFmtId="2" fontId="2" fillId="5" borderId="4" xfId="2" applyNumberFormat="1" applyFont="1" applyFill="1" applyBorder="1" applyAlignment="1">
      <alignment horizontal="center" vertical="center"/>
    </xf>
    <xf numFmtId="2" fontId="2" fillId="5" borderId="1" xfId="2" applyNumberFormat="1" applyFont="1" applyFill="1" applyBorder="1" applyAlignment="1">
      <alignment horizontal="center" vertical="center"/>
    </xf>
    <xf numFmtId="0" fontId="6" fillId="5" borderId="12" xfId="2" applyFont="1" applyFill="1" applyBorder="1" applyAlignment="1">
      <alignment horizontal="center" vertical="center"/>
    </xf>
    <xf numFmtId="164" fontId="2" fillId="5" borderId="4" xfId="1" applyFont="1" applyFill="1" applyBorder="1" applyAlignment="1">
      <alignment horizontal="center" vertical="center"/>
    </xf>
    <xf numFmtId="164" fontId="2" fillId="5" borderId="10" xfId="1" applyFont="1" applyFill="1" applyBorder="1" applyAlignment="1">
      <alignment horizontal="center" vertical="center"/>
    </xf>
    <xf numFmtId="10" fontId="2" fillId="5" borderId="4" xfId="3" applyNumberFormat="1" applyFont="1" applyFill="1" applyBorder="1" applyAlignment="1">
      <alignment horizontal="right" vertical="center"/>
    </xf>
    <xf numFmtId="164" fontId="2" fillId="5" borderId="6" xfId="1" applyFont="1" applyFill="1" applyBorder="1" applyAlignment="1">
      <alignment horizontal="center" vertical="center"/>
    </xf>
    <xf numFmtId="164" fontId="4" fillId="5" borderId="4" xfId="1" applyFont="1" applyFill="1" applyBorder="1" applyAlignment="1">
      <alignment horizontal="center" vertical="center"/>
    </xf>
    <xf numFmtId="165" fontId="2" fillId="5" borderId="4" xfId="3" applyNumberFormat="1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2" fontId="2" fillId="5" borderId="4" xfId="1" applyNumberFormat="1" applyFont="1" applyFill="1" applyBorder="1" applyAlignment="1">
      <alignment horizontal="center" vertical="center"/>
    </xf>
    <xf numFmtId="0" fontId="2" fillId="5" borderId="4" xfId="2" quotePrefix="1" applyFont="1" applyFill="1" applyBorder="1" applyAlignment="1">
      <alignment horizontal="center" vertical="center"/>
    </xf>
    <xf numFmtId="164" fontId="2" fillId="5" borderId="6" xfId="2" applyNumberFormat="1" applyFont="1" applyFill="1" applyBorder="1" applyAlignment="1">
      <alignment horizontal="center" vertical="center"/>
    </xf>
    <xf numFmtId="0" fontId="2" fillId="5" borderId="39" xfId="2" applyFont="1" applyFill="1" applyBorder="1" applyAlignment="1">
      <alignment horizontal="center" vertical="center"/>
    </xf>
    <xf numFmtId="164" fontId="2" fillId="5" borderId="29" xfId="1" applyFont="1" applyFill="1" applyBorder="1" applyAlignment="1">
      <alignment horizontal="center" vertical="center"/>
    </xf>
    <xf numFmtId="0" fontId="2" fillId="5" borderId="9" xfId="2" applyFont="1" applyFill="1" applyBorder="1" applyAlignment="1">
      <alignment horizontal="center" vertical="center"/>
    </xf>
    <xf numFmtId="0" fontId="5" fillId="5" borderId="11" xfId="4" applyNumberFormat="1" applyFont="1" applyFill="1" applyBorder="1" applyAlignment="1">
      <alignment horizontal="center" vertical="center"/>
    </xf>
    <xf numFmtId="0" fontId="2" fillId="5" borderId="10" xfId="2" applyFont="1" applyFill="1" applyBorder="1" applyAlignment="1">
      <alignment horizontal="center" vertical="center"/>
    </xf>
    <xf numFmtId="164" fontId="2" fillId="5" borderId="9" xfId="1" applyFont="1" applyFill="1" applyBorder="1" applyAlignment="1">
      <alignment horizontal="center" vertical="center"/>
    </xf>
    <xf numFmtId="0" fontId="2" fillId="5" borderId="9" xfId="2" applyFont="1" applyFill="1" applyBorder="1" applyAlignment="1">
      <alignment vertical="center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164" fontId="2" fillId="5" borderId="2" xfId="1" applyFont="1" applyFill="1" applyBorder="1" applyAlignment="1">
      <alignment horizontal="center" vertical="center"/>
    </xf>
    <xf numFmtId="0" fontId="2" fillId="5" borderId="2" xfId="2" applyFont="1" applyFill="1" applyBorder="1" applyAlignment="1">
      <alignment vertical="center"/>
    </xf>
    <xf numFmtId="164" fontId="2" fillId="5" borderId="28" xfId="1" applyFont="1" applyFill="1" applyBorder="1" applyAlignment="1">
      <alignment horizontal="center" vertical="center"/>
    </xf>
    <xf numFmtId="0" fontId="2" fillId="5" borderId="5" xfId="2" applyFont="1" applyFill="1" applyBorder="1" applyAlignment="1">
      <alignment horizontal="center" vertical="center"/>
    </xf>
    <xf numFmtId="164" fontId="2" fillId="5" borderId="7" xfId="1" applyFont="1" applyFill="1" applyBorder="1" applyAlignment="1">
      <alignment horizontal="center" vertical="center"/>
    </xf>
    <xf numFmtId="0" fontId="2" fillId="5" borderId="0" xfId="2" applyFont="1" applyFill="1" applyAlignment="1">
      <alignment vertical="center"/>
    </xf>
    <xf numFmtId="0" fontId="2" fillId="5" borderId="17" xfId="2" applyFont="1" applyFill="1" applyBorder="1" applyAlignment="1">
      <alignment vertical="center"/>
    </xf>
    <xf numFmtId="0" fontId="2" fillId="5" borderId="5" xfId="2" applyFont="1" applyFill="1" applyBorder="1" applyAlignment="1">
      <alignment vertical="center"/>
    </xf>
    <xf numFmtId="0" fontId="2" fillId="5" borderId="4" xfId="2" applyFont="1" applyFill="1" applyBorder="1" applyAlignment="1">
      <alignment vertical="center"/>
    </xf>
    <xf numFmtId="164" fontId="4" fillId="5" borderId="0" xfId="1" applyFont="1" applyFill="1" applyBorder="1" applyAlignment="1">
      <alignment horizontal="center" vertical="center"/>
    </xf>
    <xf numFmtId="165" fontId="2" fillId="5" borderId="0" xfId="3" applyNumberFormat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/>
    </xf>
    <xf numFmtId="164" fontId="2" fillId="0" borderId="42" xfId="1" applyFont="1" applyBorder="1" applyAlignment="1">
      <alignment horizontal="center" vertical="center"/>
    </xf>
    <xf numFmtId="164" fontId="2" fillId="0" borderId="43" xfId="1" applyFont="1" applyBorder="1" applyAlignment="1">
      <alignment horizontal="center" vertical="center"/>
    </xf>
    <xf numFmtId="164" fontId="2" fillId="0" borderId="43" xfId="1" applyFont="1" applyFill="1" applyBorder="1" applyAlignment="1">
      <alignment horizontal="center" vertical="center"/>
    </xf>
    <xf numFmtId="164" fontId="2" fillId="6" borderId="1" xfId="1" applyFont="1" applyFill="1" applyBorder="1" applyAlignment="1">
      <alignment horizontal="center" vertical="center"/>
    </xf>
    <xf numFmtId="0" fontId="2" fillId="6" borderId="10" xfId="2" applyFont="1" applyFill="1" applyBorder="1" applyAlignment="1">
      <alignment horizontal="center" vertical="center"/>
    </xf>
    <xf numFmtId="0" fontId="2" fillId="6" borderId="4" xfId="2" applyFont="1" applyFill="1" applyBorder="1" applyAlignment="1">
      <alignment horizontal="center" vertical="center"/>
    </xf>
    <xf numFmtId="0" fontId="4" fillId="6" borderId="4" xfId="2" applyFont="1" applyFill="1" applyBorder="1" applyAlignment="1">
      <alignment horizontal="center" vertical="center"/>
    </xf>
    <xf numFmtId="164" fontId="2" fillId="6" borderId="0" xfId="1" applyFont="1" applyFill="1" applyBorder="1" applyAlignment="1">
      <alignment horizontal="center" vertical="center"/>
    </xf>
    <xf numFmtId="0" fontId="2" fillId="7" borderId="20" xfId="2" applyFont="1" applyFill="1" applyBorder="1" applyAlignment="1">
      <alignment vertical="center"/>
    </xf>
    <xf numFmtId="0" fontId="2" fillId="7" borderId="9" xfId="2" applyFont="1" applyFill="1" applyBorder="1" applyAlignment="1">
      <alignment horizontal="center" vertical="center"/>
    </xf>
    <xf numFmtId="0" fontId="5" fillId="7" borderId="11" xfId="4" applyNumberFormat="1" applyFont="1" applyFill="1" applyBorder="1" applyAlignment="1">
      <alignment horizontal="center" vertical="center"/>
    </xf>
    <xf numFmtId="0" fontId="2" fillId="7" borderId="10" xfId="2" applyFont="1" applyFill="1" applyBorder="1" applyAlignment="1">
      <alignment horizontal="center" vertical="center"/>
    </xf>
    <xf numFmtId="164" fontId="2" fillId="7" borderId="9" xfId="1" applyFont="1" applyFill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164" fontId="2" fillId="6" borderId="13" xfId="1" applyFont="1" applyFill="1" applyBorder="1" applyAlignment="1">
      <alignment horizontal="center" vertical="center"/>
    </xf>
    <xf numFmtId="0" fontId="2" fillId="6" borderId="20" xfId="2" applyFont="1" applyFill="1" applyBorder="1" applyAlignment="1">
      <alignment horizontal="center" vertical="center"/>
    </xf>
    <xf numFmtId="0" fontId="2" fillId="6" borderId="17" xfId="2" applyFont="1" applyFill="1" applyBorder="1" applyAlignment="1">
      <alignment horizontal="center" vertical="center"/>
    </xf>
    <xf numFmtId="164" fontId="2" fillId="6" borderId="5" xfId="1" applyFont="1" applyFill="1" applyBorder="1" applyAlignment="1">
      <alignment horizontal="center" vertical="center"/>
    </xf>
    <xf numFmtId="164" fontId="11" fillId="6" borderId="5" xfId="1" applyFont="1" applyFill="1" applyBorder="1" applyAlignment="1">
      <alignment horizontal="center" vertical="center"/>
    </xf>
    <xf numFmtId="164" fontId="11" fillId="0" borderId="5" xfId="1" applyFont="1" applyBorder="1" applyAlignment="1">
      <alignment horizontal="center" vertical="center"/>
    </xf>
    <xf numFmtId="164" fontId="2" fillId="7" borderId="11" xfId="1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164" fontId="2" fillId="6" borderId="2" xfId="1" applyFont="1" applyFill="1" applyBorder="1" applyAlignment="1">
      <alignment horizontal="center" vertical="center"/>
    </xf>
    <xf numFmtId="0" fontId="2" fillId="6" borderId="9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164" fontId="2" fillId="5" borderId="13" xfId="1" applyFont="1" applyFill="1" applyBorder="1" applyAlignment="1">
      <alignment horizontal="center" vertical="center"/>
    </xf>
    <xf numFmtId="0" fontId="2" fillId="5" borderId="17" xfId="2" applyFont="1" applyFill="1" applyBorder="1" applyAlignment="1">
      <alignment horizontal="center" vertical="center"/>
    </xf>
    <xf numFmtId="164" fontId="2" fillId="5" borderId="17" xfId="1" applyFont="1" applyFill="1" applyBorder="1" applyAlignment="1">
      <alignment horizontal="center" vertical="center"/>
    </xf>
    <xf numFmtId="164" fontId="2" fillId="5" borderId="44" xfId="1" applyFont="1" applyFill="1" applyBorder="1" applyAlignment="1">
      <alignment horizontal="center" vertical="center"/>
    </xf>
    <xf numFmtId="164" fontId="2" fillId="7" borderId="20" xfId="1" applyFont="1" applyFill="1" applyBorder="1" applyAlignment="1">
      <alignment horizontal="center" vertical="center"/>
    </xf>
    <xf numFmtId="0" fontId="2" fillId="5" borderId="13" xfId="2" applyFont="1" applyFill="1" applyBorder="1" applyAlignment="1">
      <alignment horizontal="center" vertical="center"/>
    </xf>
    <xf numFmtId="0" fontId="2" fillId="8" borderId="20" xfId="2" applyFont="1" applyFill="1" applyBorder="1" applyAlignment="1">
      <alignment vertical="center"/>
    </xf>
    <xf numFmtId="0" fontId="2" fillId="8" borderId="9" xfId="2" applyFont="1" applyFill="1" applyBorder="1" applyAlignment="1">
      <alignment horizontal="center" vertical="center"/>
    </xf>
    <xf numFmtId="0" fontId="5" fillId="8" borderId="11" xfId="4" applyNumberFormat="1" applyFont="1" applyFill="1" applyBorder="1" applyAlignment="1">
      <alignment horizontal="center" vertical="center"/>
    </xf>
    <xf numFmtId="0" fontId="2" fillId="8" borderId="10" xfId="2" applyFont="1" applyFill="1" applyBorder="1" applyAlignment="1">
      <alignment horizontal="center" vertical="center"/>
    </xf>
    <xf numFmtId="10" fontId="2" fillId="8" borderId="11" xfId="3" applyNumberFormat="1" applyFont="1" applyFill="1" applyBorder="1" applyAlignment="1">
      <alignment horizontal="right" vertical="center"/>
    </xf>
    <xf numFmtId="10" fontId="2" fillId="8" borderId="9" xfId="3" applyNumberFormat="1" applyFont="1" applyFill="1" applyBorder="1" applyAlignment="1">
      <alignment horizontal="right" vertical="center"/>
    </xf>
    <xf numFmtId="10" fontId="2" fillId="8" borderId="20" xfId="3" applyNumberFormat="1" applyFont="1" applyFill="1" applyBorder="1" applyAlignment="1">
      <alignment horizontal="right" vertical="center"/>
    </xf>
    <xf numFmtId="0" fontId="2" fillId="8" borderId="9" xfId="2" applyFont="1" applyFill="1" applyBorder="1" applyAlignment="1">
      <alignment vertical="center"/>
    </xf>
    <xf numFmtId="0" fontId="2" fillId="8" borderId="13" xfId="2" applyFont="1" applyFill="1" applyBorder="1" applyAlignment="1">
      <alignment vertical="center"/>
    </xf>
    <xf numFmtId="0" fontId="2" fillId="8" borderId="2" xfId="2" applyFont="1" applyFill="1" applyBorder="1" applyAlignment="1">
      <alignment horizontal="center" vertical="center"/>
    </xf>
    <xf numFmtId="0" fontId="2" fillId="8" borderId="3" xfId="2" applyFont="1" applyFill="1" applyBorder="1" applyAlignment="1">
      <alignment horizontal="center" vertical="center"/>
    </xf>
    <xf numFmtId="0" fontId="2" fillId="8" borderId="1" xfId="2" applyFont="1" applyFill="1" applyBorder="1" applyAlignment="1">
      <alignment horizontal="center" vertical="center"/>
    </xf>
    <xf numFmtId="164" fontId="2" fillId="8" borderId="3" xfId="1" applyFont="1" applyFill="1" applyBorder="1" applyAlignment="1">
      <alignment horizontal="center" vertical="center"/>
    </xf>
    <xf numFmtId="164" fontId="2" fillId="8" borderId="2" xfId="1" applyFont="1" applyFill="1" applyBorder="1" applyAlignment="1">
      <alignment horizontal="center" vertical="center"/>
    </xf>
    <xf numFmtId="164" fontId="2" fillId="8" borderId="13" xfId="1" applyFont="1" applyFill="1" applyBorder="1" applyAlignment="1">
      <alignment horizontal="center" vertical="center"/>
    </xf>
    <xf numFmtId="0" fontId="2" fillId="8" borderId="2" xfId="2" applyFont="1" applyFill="1" applyBorder="1" applyAlignment="1">
      <alignment vertical="center"/>
    </xf>
    <xf numFmtId="0" fontId="7" fillId="4" borderId="20" xfId="2" applyFont="1" applyFill="1" applyBorder="1" applyAlignment="1">
      <alignment horizontal="center" vertical="center"/>
    </xf>
    <xf numFmtId="164" fontId="2" fillId="4" borderId="13" xfId="1" applyFont="1" applyFill="1" applyBorder="1" applyAlignment="1">
      <alignment horizontal="center" vertical="center"/>
    </xf>
    <xf numFmtId="0" fontId="2" fillId="4" borderId="13" xfId="1" applyNumberFormat="1" applyFont="1" applyFill="1" applyBorder="1" applyAlignment="1">
      <alignment horizontal="center" vertical="center"/>
    </xf>
    <xf numFmtId="0" fontId="2" fillId="4" borderId="17" xfId="2" applyFont="1" applyFill="1" applyBorder="1" applyAlignment="1">
      <alignment horizontal="center" vertical="center"/>
    </xf>
    <xf numFmtId="2" fontId="2" fillId="4" borderId="17" xfId="2" applyNumberFormat="1" applyFont="1" applyFill="1" applyBorder="1" applyAlignment="1">
      <alignment horizontal="center" vertical="center"/>
    </xf>
    <xf numFmtId="2" fontId="2" fillId="4" borderId="13" xfId="2" applyNumberFormat="1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 vertical="center"/>
    </xf>
    <xf numFmtId="164" fontId="2" fillId="4" borderId="17" xfId="1" applyFont="1" applyFill="1" applyBorder="1" applyAlignment="1">
      <alignment horizontal="center" vertical="center"/>
    </xf>
    <xf numFmtId="164" fontId="2" fillId="4" borderId="44" xfId="1" applyFont="1" applyFill="1" applyBorder="1" applyAlignment="1">
      <alignment horizontal="center" vertical="center"/>
    </xf>
    <xf numFmtId="10" fontId="2" fillId="4" borderId="20" xfId="3" applyNumberFormat="1" applyFont="1" applyFill="1" applyBorder="1" applyAlignment="1">
      <alignment horizontal="right" vertical="center"/>
    </xf>
    <xf numFmtId="0" fontId="2" fillId="4" borderId="13" xfId="2" applyFont="1" applyFill="1" applyBorder="1" applyAlignment="1">
      <alignment horizontal="center" vertical="center"/>
    </xf>
    <xf numFmtId="0" fontId="2" fillId="7" borderId="17" xfId="2" applyFont="1" applyFill="1" applyBorder="1" applyAlignment="1">
      <alignment vertical="center"/>
    </xf>
    <xf numFmtId="0" fontId="2" fillId="7" borderId="0" xfId="2" applyFont="1" applyFill="1" applyAlignment="1">
      <alignment vertical="center"/>
    </xf>
    <xf numFmtId="0" fontId="2" fillId="7" borderId="5" xfId="2" applyFont="1" applyFill="1" applyBorder="1" applyAlignment="1">
      <alignment vertical="center"/>
    </xf>
    <xf numFmtId="0" fontId="2" fillId="7" borderId="4" xfId="2" applyFont="1" applyFill="1" applyBorder="1" applyAlignment="1">
      <alignment vertical="center"/>
    </xf>
    <xf numFmtId="165" fontId="2" fillId="7" borderId="5" xfId="3" applyNumberFormat="1" applyFont="1" applyFill="1" applyBorder="1" applyAlignment="1">
      <alignment horizontal="center" vertical="center"/>
    </xf>
    <xf numFmtId="165" fontId="2" fillId="7" borderId="0" xfId="3" applyNumberFormat="1" applyFont="1" applyFill="1" applyBorder="1" applyAlignment="1">
      <alignment horizontal="center" vertical="center"/>
    </xf>
    <xf numFmtId="165" fontId="2" fillId="7" borderId="17" xfId="3" applyNumberFormat="1" applyFont="1" applyFill="1" applyBorder="1" applyAlignment="1">
      <alignment horizontal="center" vertical="center"/>
    </xf>
    <xf numFmtId="164" fontId="4" fillId="7" borderId="5" xfId="1" applyFont="1" applyFill="1" applyBorder="1" applyAlignment="1">
      <alignment horizontal="center" vertical="center"/>
    </xf>
    <xf numFmtId="164" fontId="4" fillId="7" borderId="0" xfId="1" applyFont="1" applyFill="1" applyBorder="1" applyAlignment="1">
      <alignment horizontal="center" vertical="center"/>
    </xf>
    <xf numFmtId="164" fontId="4" fillId="7" borderId="17" xfId="1" applyFont="1" applyFill="1" applyBorder="1" applyAlignment="1">
      <alignment horizontal="center" vertical="center"/>
    </xf>
    <xf numFmtId="164" fontId="2" fillId="7" borderId="28" xfId="1" applyFont="1" applyFill="1" applyBorder="1" applyAlignment="1">
      <alignment horizontal="center" vertical="center"/>
    </xf>
    <xf numFmtId="0" fontId="2" fillId="7" borderId="0" xfId="2" applyFont="1" applyFill="1" applyAlignment="1">
      <alignment horizontal="center" vertical="center"/>
    </xf>
    <xf numFmtId="0" fontId="2" fillId="7" borderId="5" xfId="2" applyFont="1" applyFill="1" applyBorder="1" applyAlignment="1">
      <alignment horizontal="center" vertical="center"/>
    </xf>
    <xf numFmtId="0" fontId="2" fillId="7" borderId="4" xfId="2" applyFont="1" applyFill="1" applyBorder="1" applyAlignment="1">
      <alignment horizontal="center" vertical="center"/>
    </xf>
    <xf numFmtId="164" fontId="2" fillId="7" borderId="8" xfId="1" applyFont="1" applyFill="1" applyBorder="1" applyAlignment="1">
      <alignment horizontal="center" vertical="center"/>
    </xf>
    <xf numFmtId="164" fontId="2" fillId="7" borderId="7" xfId="1" applyFont="1" applyFill="1" applyBorder="1" applyAlignment="1">
      <alignment horizontal="center" vertical="center"/>
    </xf>
    <xf numFmtId="0" fontId="2" fillId="7" borderId="13" xfId="2" applyFont="1" applyFill="1" applyBorder="1" applyAlignment="1">
      <alignment vertical="center"/>
    </xf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1" xfId="2" applyFont="1" applyFill="1" applyBorder="1" applyAlignment="1">
      <alignment horizontal="center" vertical="center"/>
    </xf>
    <xf numFmtId="164" fontId="2" fillId="7" borderId="3" xfId="1" applyFont="1" applyFill="1" applyBorder="1" applyAlignment="1">
      <alignment horizontal="center" vertical="center"/>
    </xf>
    <xf numFmtId="164" fontId="2" fillId="7" borderId="2" xfId="1" applyFont="1" applyFill="1" applyBorder="1" applyAlignment="1">
      <alignment horizontal="center" vertical="center"/>
    </xf>
    <xf numFmtId="164" fontId="2" fillId="7" borderId="13" xfId="1" applyFont="1" applyFill="1" applyBorder="1" applyAlignment="1">
      <alignment horizontal="center" vertical="center"/>
    </xf>
    <xf numFmtId="0" fontId="2" fillId="7" borderId="2" xfId="2" applyFont="1" applyFill="1" applyBorder="1" applyAlignment="1">
      <alignment vertical="center"/>
    </xf>
    <xf numFmtId="0" fontId="2" fillId="7" borderId="9" xfId="2" applyFont="1" applyFill="1" applyBorder="1" applyAlignment="1">
      <alignment vertical="center"/>
    </xf>
    <xf numFmtId="0" fontId="12" fillId="0" borderId="20" xfId="2" applyFont="1" applyBorder="1" applyAlignment="1">
      <alignment vertical="center"/>
    </xf>
    <xf numFmtId="0" fontId="2" fillId="0" borderId="18" xfId="2" applyFont="1" applyBorder="1" applyAlignment="1">
      <alignment vertical="center"/>
    </xf>
    <xf numFmtId="164" fontId="2" fillId="0" borderId="19" xfId="1" applyFont="1" applyBorder="1" applyAlignment="1">
      <alignment horizontal="center" vertical="center"/>
    </xf>
    <xf numFmtId="164" fontId="2" fillId="5" borderId="32" xfId="1" applyFont="1" applyFill="1" applyBorder="1" applyAlignment="1">
      <alignment horizontal="center" vertical="center"/>
    </xf>
    <xf numFmtId="164" fontId="2" fillId="4" borderId="32" xfId="1" applyFont="1" applyFill="1" applyBorder="1" applyAlignment="1">
      <alignment horizontal="center" vertical="center"/>
    </xf>
    <xf numFmtId="164" fontId="2" fillId="6" borderId="17" xfId="1" applyFont="1" applyFill="1" applyBorder="1" applyAlignment="1">
      <alignment horizontal="center" vertical="center"/>
    </xf>
    <xf numFmtId="164" fontId="2" fillId="6" borderId="4" xfId="1" applyFont="1" applyFill="1" applyBorder="1" applyAlignment="1">
      <alignment horizontal="center" vertical="center"/>
    </xf>
    <xf numFmtId="164" fontId="4" fillId="6" borderId="4" xfId="1" applyFont="1" applyFill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5" borderId="0" xfId="2" applyNumberFormat="1" applyFont="1" applyFill="1" applyAlignment="1">
      <alignment horizontal="center" vertical="center"/>
    </xf>
    <xf numFmtId="164" fontId="11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164" fontId="2" fillId="3" borderId="18" xfId="1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10" fontId="2" fillId="0" borderId="9" xfId="3" applyNumberFormat="1" applyFont="1" applyFill="1" applyBorder="1" applyAlignment="1">
      <alignment horizontal="right" vertical="center"/>
    </xf>
    <xf numFmtId="164" fontId="2" fillId="0" borderId="7" xfId="1" applyFont="1" applyFill="1" applyBorder="1" applyAlignment="1">
      <alignment horizontal="center" vertical="center"/>
    </xf>
    <xf numFmtId="164" fontId="2" fillId="3" borderId="1" xfId="1" applyFont="1" applyFill="1" applyBorder="1" applyAlignment="1">
      <alignment horizontal="center" vertical="center"/>
    </xf>
    <xf numFmtId="0" fontId="2" fillId="3" borderId="10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/>
    </xf>
    <xf numFmtId="164" fontId="2" fillId="3" borderId="0" xfId="1" applyFont="1" applyFill="1" applyBorder="1" applyAlignment="1">
      <alignment horizontal="center" vertical="center"/>
    </xf>
    <xf numFmtId="164" fontId="4" fillId="3" borderId="0" xfId="1" applyFont="1" applyFill="1" applyBorder="1" applyAlignment="1">
      <alignment horizontal="center" vertical="center"/>
    </xf>
    <xf numFmtId="0" fontId="6" fillId="5" borderId="11" xfId="2" applyFont="1" applyFill="1" applyBorder="1" applyAlignment="1">
      <alignment vertical="center"/>
    </xf>
    <xf numFmtId="164" fontId="2" fillId="5" borderId="20" xfId="1" applyFont="1" applyFill="1" applyBorder="1" applyAlignment="1">
      <alignment horizontal="center" vertical="center"/>
    </xf>
    <xf numFmtId="10" fontId="2" fillId="5" borderId="20" xfId="3" applyNumberFormat="1" applyFont="1" applyFill="1" applyBorder="1" applyAlignment="1">
      <alignment horizontal="right" vertical="center"/>
    </xf>
    <xf numFmtId="0" fontId="7" fillId="5" borderId="20" xfId="2" applyFont="1" applyFill="1" applyBorder="1" applyAlignment="1">
      <alignment horizontal="center" vertical="center"/>
    </xf>
    <xf numFmtId="0" fontId="2" fillId="5" borderId="13" xfId="1" applyNumberFormat="1" applyFont="1" applyFill="1" applyBorder="1" applyAlignment="1">
      <alignment horizontal="center" vertical="center"/>
    </xf>
    <xf numFmtId="2" fontId="2" fillId="5" borderId="17" xfId="2" applyNumberFormat="1" applyFont="1" applyFill="1" applyBorder="1" applyAlignment="1">
      <alignment horizontal="center" vertical="center"/>
    </xf>
    <xf numFmtId="2" fontId="2" fillId="5" borderId="13" xfId="2" applyNumberFormat="1" applyFont="1" applyFill="1" applyBorder="1" applyAlignment="1">
      <alignment horizontal="center" vertical="center"/>
    </xf>
    <xf numFmtId="0" fontId="6" fillId="5" borderId="13" xfId="2" applyFont="1" applyFill="1" applyBorder="1" applyAlignment="1">
      <alignment horizontal="center" vertical="center"/>
    </xf>
    <xf numFmtId="10" fontId="2" fillId="5" borderId="9" xfId="3" applyNumberFormat="1" applyFont="1" applyFill="1" applyBorder="1" applyAlignment="1">
      <alignment horizontal="right" vertical="center"/>
    </xf>
    <xf numFmtId="0" fontId="6" fillId="5" borderId="32" xfId="2" applyFont="1" applyFill="1" applyBorder="1" applyAlignment="1">
      <alignment vertical="center"/>
    </xf>
    <xf numFmtId="0" fontId="6" fillId="5" borderId="18" xfId="2" applyFont="1" applyFill="1" applyBorder="1" applyAlignment="1">
      <alignment vertical="center"/>
    </xf>
    <xf numFmtId="0" fontId="6" fillId="5" borderId="19" xfId="2" applyFont="1" applyFill="1" applyBorder="1" applyAlignment="1">
      <alignment vertical="center"/>
    </xf>
    <xf numFmtId="0" fontId="6" fillId="5" borderId="31" xfId="2" applyFont="1" applyFill="1" applyBorder="1" applyAlignment="1">
      <alignment vertical="center"/>
    </xf>
    <xf numFmtId="164" fontId="14" fillId="5" borderId="18" xfId="1" applyFont="1" applyFill="1" applyBorder="1" applyAlignment="1">
      <alignment horizontal="center" vertical="center"/>
    </xf>
    <xf numFmtId="164" fontId="14" fillId="5" borderId="32" xfId="1" applyFont="1" applyFill="1" applyBorder="1" applyAlignment="1">
      <alignment horizontal="center" vertical="center"/>
    </xf>
    <xf numFmtId="0" fontId="2" fillId="5" borderId="3" xfId="2" applyFont="1" applyFill="1" applyBorder="1" applyAlignment="1">
      <alignment vertical="center"/>
    </xf>
    <xf numFmtId="0" fontId="2" fillId="5" borderId="1" xfId="2" applyFont="1" applyFill="1" applyBorder="1" applyAlignment="1">
      <alignment vertical="center"/>
    </xf>
    <xf numFmtId="165" fontId="2" fillId="5" borderId="2" xfId="3" applyNumberFormat="1" applyFont="1" applyFill="1" applyBorder="1" applyAlignment="1">
      <alignment horizontal="center" vertical="center"/>
    </xf>
    <xf numFmtId="165" fontId="2" fillId="5" borderId="13" xfId="3" applyNumberFormat="1" applyFont="1" applyFill="1" applyBorder="1" applyAlignment="1">
      <alignment horizontal="center" vertical="center"/>
    </xf>
    <xf numFmtId="10" fontId="2" fillId="5" borderId="2" xfId="3" applyNumberFormat="1" applyFont="1" applyFill="1" applyBorder="1" applyAlignment="1">
      <alignment horizontal="center" vertical="center"/>
    </xf>
    <xf numFmtId="164" fontId="6" fillId="5" borderId="20" xfId="2" applyNumberFormat="1" applyFont="1" applyFill="1" applyBorder="1" applyAlignment="1">
      <alignment horizontal="center" vertical="center"/>
    </xf>
    <xf numFmtId="164" fontId="2" fillId="0" borderId="0" xfId="1" applyFont="1" applyBorder="1" applyAlignment="1">
      <alignment vertical="center"/>
    </xf>
    <xf numFmtId="2" fontId="2" fillId="3" borderId="4" xfId="2" applyNumberFormat="1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164" fontId="2" fillId="3" borderId="23" xfId="1" applyFont="1" applyFill="1" applyBorder="1" applyAlignment="1">
      <alignment horizontal="center" vertical="center"/>
    </xf>
    <xf numFmtId="0" fontId="2" fillId="5" borderId="11" xfId="2" applyFont="1" applyFill="1" applyBorder="1" applyAlignment="1">
      <alignment horizontal="center" vertical="center"/>
    </xf>
    <xf numFmtId="0" fontId="2" fillId="5" borderId="42" xfId="2" applyFont="1" applyFill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17" fontId="13" fillId="0" borderId="9" xfId="2" applyNumberFormat="1" applyFont="1" applyBorder="1" applyAlignment="1">
      <alignment horizontal="center" vertical="center" wrapText="1"/>
    </xf>
    <xf numFmtId="17" fontId="13" fillId="0" borderId="10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7" fontId="13" fillId="0" borderId="9" xfId="2" applyNumberFormat="1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17" fontId="6" fillId="0" borderId="11" xfId="2" applyNumberFormat="1" applyFont="1" applyBorder="1" applyAlignment="1">
      <alignment horizontal="center" vertical="center"/>
    </xf>
    <xf numFmtId="17" fontId="6" fillId="0" borderId="9" xfId="2" applyNumberFormat="1" applyFont="1" applyBorder="1" applyAlignment="1">
      <alignment horizontal="center" vertical="center"/>
    </xf>
    <xf numFmtId="17" fontId="13" fillId="0" borderId="11" xfId="2" applyNumberFormat="1" applyFont="1" applyBorder="1" applyAlignment="1">
      <alignment horizontal="center" vertical="center"/>
    </xf>
    <xf numFmtId="17" fontId="13" fillId="0" borderId="10" xfId="2" applyNumberFormat="1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</cellXfs>
  <cellStyles count="7">
    <cellStyle name="Comma" xfId="1" builtinId="3"/>
    <cellStyle name="Comma 2 2" xfId="6" xr:uid="{00000000-0005-0000-0000-000001000000}"/>
    <cellStyle name="Normal" xfId="0" builtinId="0"/>
    <cellStyle name="Normal 2 2" xfId="2" xr:uid="{00000000-0005-0000-0000-000003000000}"/>
    <cellStyle name="Percent" xfId="5" builtinId="5"/>
    <cellStyle name="Percent 2 2" xfId="4" xr:uid="{00000000-0005-0000-0000-000005000000}"/>
    <cellStyle name="Percent 5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1"/>
  <sheetViews>
    <sheetView workbookViewId="0">
      <pane xSplit="6" ySplit="8" topLeftCell="G9" activePane="bottomRight" state="frozen"/>
      <selection pane="topRight" activeCell="G1" sqref="G1"/>
      <selection pane="bottomLeft" activeCell="A8" sqref="A8"/>
      <selection pane="bottomRight" activeCell="N33" sqref="N33"/>
    </sheetView>
  </sheetViews>
  <sheetFormatPr defaultColWidth="9.109375" defaultRowHeight="15.6" x14ac:dyDescent="0.3"/>
  <cols>
    <col min="1" max="1" width="31.33203125" style="1" bestFit="1" customWidth="1"/>
    <col min="2" max="2" width="8.44140625" style="1" customWidth="1"/>
    <col min="3" max="3" width="10.88671875" style="1" customWidth="1"/>
    <col min="4" max="4" width="9" style="1" customWidth="1"/>
    <col min="5" max="5" width="12.33203125" style="1" customWidth="1"/>
    <col min="6" max="6" width="7.44140625" style="1" customWidth="1"/>
    <col min="7" max="31" width="14.5546875" style="1" customWidth="1"/>
    <col min="32" max="16384" width="9.109375" style="1"/>
  </cols>
  <sheetData>
    <row r="1" spans="1:31" ht="28.5" customHeight="1" thickBot="1" x14ac:dyDescent="0.35">
      <c r="A1" s="70" t="s">
        <v>149</v>
      </c>
    </row>
    <row r="2" spans="1:31" ht="27.75" customHeight="1" thickBot="1" x14ac:dyDescent="0.35">
      <c r="A2" s="68" t="s">
        <v>127</v>
      </c>
      <c r="B2" s="473"/>
      <c r="C2" s="474"/>
      <c r="D2" s="62"/>
      <c r="E2" s="470"/>
      <c r="F2" s="470"/>
      <c r="G2" s="267" t="s">
        <v>126</v>
      </c>
      <c r="H2" s="267" t="s">
        <v>125</v>
      </c>
      <c r="I2" s="267" t="s">
        <v>124</v>
      </c>
      <c r="J2" s="267" t="s">
        <v>148</v>
      </c>
      <c r="K2" s="267" t="s">
        <v>148</v>
      </c>
      <c r="L2" s="267" t="s">
        <v>123</v>
      </c>
      <c r="M2" s="267" t="s">
        <v>122</v>
      </c>
      <c r="N2" s="267" t="s">
        <v>122</v>
      </c>
      <c r="O2" s="267" t="s">
        <v>122</v>
      </c>
      <c r="P2" s="267" t="s">
        <v>122</v>
      </c>
      <c r="Q2" s="267" t="s">
        <v>121</v>
      </c>
      <c r="R2" s="267" t="s">
        <v>120</v>
      </c>
      <c r="S2" s="267" t="s">
        <v>120</v>
      </c>
      <c r="T2" s="267" t="s">
        <v>119</v>
      </c>
      <c r="U2" s="267" t="s">
        <v>118</v>
      </c>
      <c r="V2" s="267" t="s">
        <v>118</v>
      </c>
      <c r="W2" s="267" t="s">
        <v>117</v>
      </c>
      <c r="X2" s="267" t="s">
        <v>123</v>
      </c>
      <c r="Y2" s="267" t="s">
        <v>147</v>
      </c>
      <c r="Z2" s="267" t="s">
        <v>146</v>
      </c>
      <c r="AA2" s="267" t="s">
        <v>145</v>
      </c>
      <c r="AB2" s="267" t="s">
        <v>144</v>
      </c>
      <c r="AC2" s="267" t="s">
        <v>143</v>
      </c>
      <c r="AD2" s="267" t="s">
        <v>142</v>
      </c>
      <c r="AE2" s="267" t="s">
        <v>141</v>
      </c>
    </row>
    <row r="3" spans="1:31" ht="27.75" customHeight="1" thickBot="1" x14ac:dyDescent="0.35">
      <c r="A3" s="68" t="s">
        <v>116</v>
      </c>
      <c r="B3" s="268"/>
      <c r="C3" s="66"/>
      <c r="D3" s="62"/>
      <c r="E3" s="146"/>
      <c r="F3" s="146"/>
      <c r="G3" s="267"/>
      <c r="H3" s="267" t="s">
        <v>112</v>
      </c>
      <c r="I3" s="267" t="s">
        <v>112</v>
      </c>
      <c r="J3" s="267" t="s">
        <v>115</v>
      </c>
      <c r="K3" s="267" t="s">
        <v>115</v>
      </c>
      <c r="L3" s="267" t="s">
        <v>115</v>
      </c>
      <c r="M3" s="267" t="s">
        <v>114</v>
      </c>
      <c r="N3" s="267" t="s">
        <v>114</v>
      </c>
      <c r="O3" s="267" t="s">
        <v>113</v>
      </c>
      <c r="P3" s="267" t="s">
        <v>112</v>
      </c>
      <c r="Q3" s="267" t="s">
        <v>111</v>
      </c>
      <c r="R3" s="267" t="s">
        <v>110</v>
      </c>
      <c r="S3" s="267"/>
      <c r="T3" s="267"/>
      <c r="U3" s="267"/>
      <c r="V3" s="267"/>
      <c r="W3" s="267" t="s">
        <v>109</v>
      </c>
      <c r="X3" s="267"/>
      <c r="Y3" s="267" t="s">
        <v>140</v>
      </c>
      <c r="Z3" s="267" t="s">
        <v>139</v>
      </c>
      <c r="AA3" s="267"/>
      <c r="AB3" s="267"/>
      <c r="AC3" s="267"/>
      <c r="AD3" s="267"/>
      <c r="AE3" s="267"/>
    </row>
    <row r="4" spans="1:31" s="99" customFormat="1" ht="31.5" customHeight="1" thickBot="1" x14ac:dyDescent="0.35">
      <c r="A4" s="265" t="s">
        <v>108</v>
      </c>
      <c r="B4" s="264"/>
      <c r="C4" s="266"/>
      <c r="D4" s="265"/>
      <c r="E4" s="264"/>
      <c r="F4" s="264"/>
      <c r="G4" s="263" t="s">
        <v>107</v>
      </c>
      <c r="H4" s="263" t="s">
        <v>106</v>
      </c>
      <c r="I4" s="263" t="s">
        <v>106</v>
      </c>
      <c r="J4" s="263" t="s">
        <v>138</v>
      </c>
      <c r="K4" s="263" t="s">
        <v>137</v>
      </c>
      <c r="L4" s="263" t="s">
        <v>105</v>
      </c>
      <c r="M4" s="263" t="s">
        <v>137</v>
      </c>
      <c r="N4" s="263" t="s">
        <v>105</v>
      </c>
      <c r="O4" s="263" t="s">
        <v>105</v>
      </c>
      <c r="P4" s="263" t="s">
        <v>104</v>
      </c>
      <c r="Q4" s="263" t="s">
        <v>103</v>
      </c>
      <c r="R4" s="263" t="s">
        <v>102</v>
      </c>
      <c r="S4" s="263" t="s">
        <v>101</v>
      </c>
      <c r="T4" s="263" t="s">
        <v>100</v>
      </c>
      <c r="U4" s="263" t="s">
        <v>99</v>
      </c>
      <c r="V4" s="263" t="s">
        <v>98</v>
      </c>
      <c r="W4" s="263" t="s">
        <v>97</v>
      </c>
      <c r="X4" s="263" t="s">
        <v>136</v>
      </c>
      <c r="Y4" s="263" t="s">
        <v>135</v>
      </c>
      <c r="Z4" s="263" t="s">
        <v>134</v>
      </c>
      <c r="AA4" s="263" t="s">
        <v>133</v>
      </c>
      <c r="AB4" s="263" t="s">
        <v>132</v>
      </c>
      <c r="AC4" s="263" t="s">
        <v>131</v>
      </c>
      <c r="AD4" s="263" t="s">
        <v>130</v>
      </c>
      <c r="AE4" s="263" t="s">
        <v>129</v>
      </c>
    </row>
    <row r="5" spans="1:31" ht="24" customHeight="1" thickBot="1" x14ac:dyDescent="0.35">
      <c r="A5" s="7" t="s">
        <v>96</v>
      </c>
      <c r="B5" s="65"/>
      <c r="C5" s="65"/>
      <c r="D5" s="7"/>
      <c r="E5" s="65"/>
      <c r="F5" s="65"/>
      <c r="G5" s="262">
        <v>0</v>
      </c>
      <c r="H5" s="262">
        <v>1970</v>
      </c>
      <c r="I5" s="262">
        <v>2050</v>
      </c>
      <c r="J5" s="262">
        <v>1550</v>
      </c>
      <c r="K5" s="262">
        <v>1400</v>
      </c>
      <c r="L5" s="262">
        <v>2500</v>
      </c>
      <c r="M5" s="262">
        <v>1300</v>
      </c>
      <c r="N5" s="262">
        <v>2450</v>
      </c>
      <c r="O5" s="262">
        <v>2300</v>
      </c>
      <c r="P5" s="262">
        <v>1650</v>
      </c>
      <c r="Q5" s="262">
        <v>300</v>
      </c>
      <c r="R5" s="262">
        <v>1050</v>
      </c>
      <c r="S5" s="262">
        <v>1000</v>
      </c>
      <c r="T5" s="262">
        <v>1300</v>
      </c>
      <c r="U5" s="262">
        <v>300</v>
      </c>
      <c r="V5" s="262">
        <v>600</v>
      </c>
      <c r="W5" s="262">
        <v>500</v>
      </c>
      <c r="X5" s="262">
        <v>950</v>
      </c>
      <c r="Y5" s="262">
        <v>1200</v>
      </c>
      <c r="Z5" s="262">
        <v>600</v>
      </c>
      <c r="AA5" s="262">
        <v>1850</v>
      </c>
      <c r="AB5" s="262">
        <v>3500</v>
      </c>
      <c r="AC5" s="262">
        <v>1075</v>
      </c>
      <c r="AD5" s="262">
        <v>2000</v>
      </c>
      <c r="AE5" s="262">
        <v>570</v>
      </c>
    </row>
    <row r="6" spans="1:31" s="6" customFormat="1" ht="24" customHeight="1" thickBot="1" x14ac:dyDescent="0.35">
      <c r="A6" s="7" t="s">
        <v>95</v>
      </c>
      <c r="B6" s="65"/>
      <c r="C6" s="65"/>
      <c r="D6" s="7"/>
      <c r="E6" s="65"/>
      <c r="F6" s="65"/>
      <c r="G6" s="261">
        <v>1</v>
      </c>
      <c r="H6" s="261">
        <v>2</v>
      </c>
      <c r="I6" s="261">
        <v>2</v>
      </c>
      <c r="J6" s="261">
        <v>1</v>
      </c>
      <c r="K6" s="261">
        <v>1</v>
      </c>
      <c r="L6" s="261">
        <v>2</v>
      </c>
      <c r="M6" s="261">
        <v>1</v>
      </c>
      <c r="N6" s="261">
        <v>2</v>
      </c>
      <c r="O6" s="261">
        <v>2</v>
      </c>
      <c r="P6" s="261">
        <v>1</v>
      </c>
      <c r="Q6" s="261">
        <v>1</v>
      </c>
      <c r="R6" s="261">
        <v>1</v>
      </c>
      <c r="S6" s="261">
        <v>1</v>
      </c>
      <c r="T6" s="261">
        <v>1.5</v>
      </c>
      <c r="U6" s="261">
        <v>1</v>
      </c>
      <c r="V6" s="261">
        <v>1</v>
      </c>
      <c r="W6" s="261">
        <v>1</v>
      </c>
      <c r="X6" s="261">
        <v>1</v>
      </c>
      <c r="Y6" s="261">
        <v>1</v>
      </c>
      <c r="Z6" s="261">
        <v>1</v>
      </c>
      <c r="AA6" s="261">
        <v>2</v>
      </c>
      <c r="AB6" s="261">
        <v>3</v>
      </c>
      <c r="AC6" s="261">
        <v>1</v>
      </c>
      <c r="AD6" s="261">
        <v>2</v>
      </c>
      <c r="AE6" s="261">
        <v>0.5</v>
      </c>
    </row>
    <row r="7" spans="1:31" s="33" customFormat="1" ht="24" customHeight="1" thickBot="1" x14ac:dyDescent="0.35">
      <c r="A7" s="68" t="s">
        <v>94</v>
      </c>
      <c r="D7" s="68"/>
      <c r="G7" s="260">
        <v>1</v>
      </c>
      <c r="H7" s="260">
        <v>1</v>
      </c>
      <c r="I7" s="260">
        <v>1</v>
      </c>
      <c r="J7" s="260">
        <v>1.2</v>
      </c>
      <c r="K7" s="260">
        <v>1.2</v>
      </c>
      <c r="L7" s="260">
        <v>1</v>
      </c>
      <c r="M7" s="260">
        <v>1</v>
      </c>
      <c r="N7" s="260">
        <v>1</v>
      </c>
      <c r="O7" s="260">
        <v>0.7</v>
      </c>
      <c r="P7" s="260">
        <v>0.7</v>
      </c>
      <c r="Q7" s="260">
        <v>1</v>
      </c>
      <c r="R7" s="260">
        <v>1</v>
      </c>
      <c r="S7" s="260">
        <v>1</v>
      </c>
      <c r="T7" s="260">
        <v>1</v>
      </c>
      <c r="U7" s="260">
        <v>1.2</v>
      </c>
      <c r="V7" s="260">
        <v>1.2</v>
      </c>
      <c r="W7" s="260">
        <v>1</v>
      </c>
      <c r="X7" s="260">
        <v>1</v>
      </c>
      <c r="Y7" s="260">
        <v>1</v>
      </c>
      <c r="Z7" s="260">
        <v>1</v>
      </c>
      <c r="AA7" s="260">
        <v>1</v>
      </c>
      <c r="AB7" s="260">
        <v>1</v>
      </c>
      <c r="AC7" s="260">
        <v>1.2</v>
      </c>
      <c r="AD7" s="260">
        <v>1.2</v>
      </c>
      <c r="AE7" s="260">
        <v>1.2</v>
      </c>
    </row>
    <row r="8" spans="1:31" s="33" customFormat="1" ht="24" customHeight="1" thickBot="1" x14ac:dyDescent="0.35">
      <c r="A8" s="68" t="s">
        <v>93</v>
      </c>
      <c r="D8" s="68"/>
      <c r="G8" s="260">
        <v>0</v>
      </c>
      <c r="H8" s="260">
        <v>960</v>
      </c>
      <c r="I8" s="260">
        <v>960</v>
      </c>
      <c r="J8" s="260">
        <v>650</v>
      </c>
      <c r="K8" s="260">
        <v>500</v>
      </c>
      <c r="L8" s="260">
        <v>1000</v>
      </c>
      <c r="M8" s="260">
        <v>500</v>
      </c>
      <c r="N8" s="260">
        <v>1000</v>
      </c>
      <c r="O8" s="260">
        <v>1000</v>
      </c>
      <c r="P8" s="260">
        <v>900</v>
      </c>
      <c r="Q8" s="260">
        <v>100</v>
      </c>
      <c r="R8" s="260">
        <v>400</v>
      </c>
      <c r="S8" s="260">
        <v>400</v>
      </c>
      <c r="T8" s="260">
        <v>560</v>
      </c>
      <c r="U8" s="260">
        <v>100</v>
      </c>
      <c r="V8" s="260">
        <v>150</v>
      </c>
      <c r="W8" s="260">
        <v>200</v>
      </c>
      <c r="X8" s="260">
        <v>400</v>
      </c>
      <c r="Y8" s="260">
        <f>460+170</f>
        <v>630</v>
      </c>
      <c r="Z8" s="260">
        <v>210</v>
      </c>
      <c r="AA8" s="260">
        <v>750</v>
      </c>
      <c r="AB8" s="260">
        <v>1200</v>
      </c>
      <c r="AC8" s="260">
        <v>380</v>
      </c>
      <c r="AD8" s="260">
        <v>720</v>
      </c>
      <c r="AE8" s="260">
        <v>140</v>
      </c>
    </row>
    <row r="9" spans="1:31" s="6" customFormat="1" ht="16.2" thickBot="1" x14ac:dyDescent="0.35">
      <c r="A9" s="52"/>
      <c r="B9" s="50" t="s">
        <v>28</v>
      </c>
      <c r="C9" s="49" t="s">
        <v>27</v>
      </c>
      <c r="D9" s="51" t="s">
        <v>26</v>
      </c>
      <c r="E9" s="50" t="s">
        <v>25</v>
      </c>
      <c r="F9" s="49" t="s">
        <v>24</v>
      </c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</row>
    <row r="10" spans="1:31" x14ac:dyDescent="0.3">
      <c r="A10" s="11" t="s">
        <v>58</v>
      </c>
      <c r="B10" s="2"/>
      <c r="C10" s="2">
        <v>2.0499999999999998</v>
      </c>
      <c r="D10" s="13"/>
      <c r="E10" s="2"/>
      <c r="F10" s="2">
        <v>2.5</v>
      </c>
      <c r="G10" s="231">
        <f t="shared" ref="G10:AE10" si="0">G7*G8/$F$10*$C$10</f>
        <v>0</v>
      </c>
      <c r="H10" s="231">
        <f t="shared" si="0"/>
        <v>787.19999999999993</v>
      </c>
      <c r="I10" s="231">
        <f t="shared" si="0"/>
        <v>787.19999999999993</v>
      </c>
      <c r="J10" s="231">
        <f t="shared" si="0"/>
        <v>639.59999999999991</v>
      </c>
      <c r="K10" s="231">
        <f t="shared" si="0"/>
        <v>491.99999999999994</v>
      </c>
      <c r="L10" s="231">
        <f t="shared" si="0"/>
        <v>819.99999999999989</v>
      </c>
      <c r="M10" s="231">
        <f t="shared" si="0"/>
        <v>409.99999999999994</v>
      </c>
      <c r="N10" s="231">
        <f t="shared" si="0"/>
        <v>819.99999999999989</v>
      </c>
      <c r="O10" s="231">
        <f t="shared" si="0"/>
        <v>574</v>
      </c>
      <c r="P10" s="231">
        <f t="shared" si="0"/>
        <v>516.59999999999991</v>
      </c>
      <c r="Q10" s="231">
        <f t="shared" si="0"/>
        <v>82</v>
      </c>
      <c r="R10" s="231">
        <f t="shared" si="0"/>
        <v>328</v>
      </c>
      <c r="S10" s="231">
        <f t="shared" si="0"/>
        <v>328</v>
      </c>
      <c r="T10" s="231">
        <f t="shared" si="0"/>
        <v>459.19999999999993</v>
      </c>
      <c r="U10" s="231">
        <f t="shared" si="0"/>
        <v>98.399999999999991</v>
      </c>
      <c r="V10" s="231">
        <f t="shared" si="0"/>
        <v>147.6</v>
      </c>
      <c r="W10" s="231">
        <f t="shared" si="0"/>
        <v>164</v>
      </c>
      <c r="X10" s="258">
        <f t="shared" si="0"/>
        <v>328</v>
      </c>
      <c r="Y10" s="258">
        <f t="shared" si="0"/>
        <v>516.59999999999991</v>
      </c>
      <c r="Z10" s="258">
        <f t="shared" si="0"/>
        <v>172.2</v>
      </c>
      <c r="AA10" s="258">
        <f t="shared" si="0"/>
        <v>615</v>
      </c>
      <c r="AB10" s="258">
        <f t="shared" si="0"/>
        <v>983.99999999999989</v>
      </c>
      <c r="AC10" s="258">
        <f t="shared" si="0"/>
        <v>373.91999999999996</v>
      </c>
      <c r="AD10" s="258">
        <f t="shared" si="0"/>
        <v>708.48</v>
      </c>
      <c r="AE10" s="258">
        <f t="shared" si="0"/>
        <v>137.76</v>
      </c>
    </row>
    <row r="11" spans="1:31" x14ac:dyDescent="0.3">
      <c r="A11" s="11" t="s">
        <v>22</v>
      </c>
      <c r="B11" s="2"/>
      <c r="C11" s="2">
        <v>0.27</v>
      </c>
      <c r="D11" s="13"/>
      <c r="E11" s="2"/>
      <c r="F11" s="2">
        <v>1</v>
      </c>
      <c r="G11" s="230">
        <f t="shared" ref="G11:AA11" si="1">G$8/$F$11*$C$11</f>
        <v>0</v>
      </c>
      <c r="H11" s="231">
        <f t="shared" si="1"/>
        <v>259.20000000000005</v>
      </c>
      <c r="I11" s="230">
        <f t="shared" si="1"/>
        <v>259.20000000000005</v>
      </c>
      <c r="J11" s="230">
        <f t="shared" si="1"/>
        <v>175.5</v>
      </c>
      <c r="K11" s="230">
        <f t="shared" si="1"/>
        <v>135</v>
      </c>
      <c r="L11" s="230">
        <f t="shared" si="1"/>
        <v>270</v>
      </c>
      <c r="M11" s="230">
        <f t="shared" si="1"/>
        <v>135</v>
      </c>
      <c r="N11" s="230">
        <f t="shared" si="1"/>
        <v>270</v>
      </c>
      <c r="O11" s="230">
        <f t="shared" si="1"/>
        <v>270</v>
      </c>
      <c r="P11" s="230">
        <f t="shared" si="1"/>
        <v>243.00000000000003</v>
      </c>
      <c r="Q11" s="230">
        <f t="shared" si="1"/>
        <v>27</v>
      </c>
      <c r="R11" s="230">
        <f t="shared" si="1"/>
        <v>108</v>
      </c>
      <c r="S11" s="230">
        <f t="shared" si="1"/>
        <v>108</v>
      </c>
      <c r="T11" s="230">
        <f t="shared" si="1"/>
        <v>151.20000000000002</v>
      </c>
      <c r="U11" s="230">
        <f t="shared" si="1"/>
        <v>27</v>
      </c>
      <c r="V11" s="230">
        <f t="shared" si="1"/>
        <v>40.5</v>
      </c>
      <c r="W11" s="230">
        <f t="shared" si="1"/>
        <v>54</v>
      </c>
      <c r="X11" s="230">
        <f t="shared" si="1"/>
        <v>108</v>
      </c>
      <c r="Y11" s="230">
        <f t="shared" si="1"/>
        <v>170.10000000000002</v>
      </c>
      <c r="Z11" s="230">
        <f t="shared" si="1"/>
        <v>56.7</v>
      </c>
      <c r="AA11" s="230">
        <f t="shared" si="1"/>
        <v>202.5</v>
      </c>
      <c r="AB11" s="230">
        <v>120</v>
      </c>
      <c r="AC11" s="230">
        <v>120</v>
      </c>
      <c r="AD11" s="230">
        <f>AD$8/$F$11*$C$11</f>
        <v>194.4</v>
      </c>
      <c r="AE11" s="230">
        <f>AE$8/$F$11*$C$11</f>
        <v>37.800000000000004</v>
      </c>
    </row>
    <row r="12" spans="1:31" s="252" customFormat="1" x14ac:dyDescent="0.3">
      <c r="A12" s="257" t="s">
        <v>21</v>
      </c>
      <c r="B12" s="255"/>
      <c r="C12" s="255"/>
      <c r="D12" s="256"/>
      <c r="E12" s="255"/>
      <c r="F12" s="255"/>
      <c r="G12" s="253">
        <v>0</v>
      </c>
      <c r="H12" s="254">
        <v>25</v>
      </c>
      <c r="I12" s="253">
        <v>25</v>
      </c>
      <c r="J12" s="253">
        <v>25</v>
      </c>
      <c r="K12" s="253">
        <v>25</v>
      </c>
      <c r="L12" s="253">
        <v>25</v>
      </c>
      <c r="M12" s="253">
        <v>25</v>
      </c>
      <c r="N12" s="253">
        <v>25</v>
      </c>
      <c r="O12" s="253">
        <v>25</v>
      </c>
      <c r="P12" s="253">
        <v>25</v>
      </c>
      <c r="Q12" s="253">
        <v>25</v>
      </c>
      <c r="R12" s="253">
        <v>25</v>
      </c>
      <c r="S12" s="253">
        <v>25</v>
      </c>
      <c r="T12" s="253">
        <v>25</v>
      </c>
      <c r="U12" s="253">
        <v>10</v>
      </c>
      <c r="V12" s="253">
        <v>50</v>
      </c>
      <c r="W12" s="253">
        <v>10</v>
      </c>
      <c r="X12" s="253">
        <v>10</v>
      </c>
      <c r="Y12" s="253">
        <v>10</v>
      </c>
      <c r="Z12" s="253">
        <v>10</v>
      </c>
      <c r="AA12" s="253">
        <v>10</v>
      </c>
      <c r="AB12" s="253">
        <v>10</v>
      </c>
      <c r="AC12" s="253">
        <v>10</v>
      </c>
      <c r="AD12" s="253">
        <v>10</v>
      </c>
      <c r="AE12" s="253">
        <v>10</v>
      </c>
    </row>
    <row r="13" spans="1:31" s="246" customFormat="1" x14ac:dyDescent="0.3">
      <c r="A13" s="251" t="s">
        <v>20</v>
      </c>
      <c r="B13" s="249"/>
      <c r="C13" s="249">
        <v>0.35</v>
      </c>
      <c r="D13" s="250"/>
      <c r="E13" s="249"/>
      <c r="F13" s="249">
        <v>1</v>
      </c>
      <c r="G13" s="247">
        <f t="shared" ref="G13:AA13" si="2">G$8/$F$13*$C$13</f>
        <v>0</v>
      </c>
      <c r="H13" s="248">
        <f t="shared" si="2"/>
        <v>336</v>
      </c>
      <c r="I13" s="247">
        <f t="shared" si="2"/>
        <v>336</v>
      </c>
      <c r="J13" s="247">
        <f t="shared" si="2"/>
        <v>227.49999999999997</v>
      </c>
      <c r="K13" s="247">
        <f t="shared" si="2"/>
        <v>175</v>
      </c>
      <c r="L13" s="247">
        <f t="shared" si="2"/>
        <v>350</v>
      </c>
      <c r="M13" s="247">
        <f t="shared" si="2"/>
        <v>175</v>
      </c>
      <c r="N13" s="247">
        <f t="shared" si="2"/>
        <v>350</v>
      </c>
      <c r="O13" s="247">
        <f t="shared" si="2"/>
        <v>350</v>
      </c>
      <c r="P13" s="247">
        <f t="shared" si="2"/>
        <v>315</v>
      </c>
      <c r="Q13" s="247">
        <f t="shared" si="2"/>
        <v>35</v>
      </c>
      <c r="R13" s="247">
        <f t="shared" si="2"/>
        <v>140</v>
      </c>
      <c r="S13" s="247">
        <f t="shared" si="2"/>
        <v>140</v>
      </c>
      <c r="T13" s="247">
        <f t="shared" si="2"/>
        <v>196</v>
      </c>
      <c r="U13" s="247">
        <f t="shared" si="2"/>
        <v>35</v>
      </c>
      <c r="V13" s="247">
        <f t="shared" si="2"/>
        <v>52.5</v>
      </c>
      <c r="W13" s="247">
        <f t="shared" si="2"/>
        <v>70</v>
      </c>
      <c r="X13" s="247">
        <f t="shared" si="2"/>
        <v>140</v>
      </c>
      <c r="Y13" s="247">
        <f t="shared" si="2"/>
        <v>220.5</v>
      </c>
      <c r="Z13" s="247">
        <f t="shared" si="2"/>
        <v>73.5</v>
      </c>
      <c r="AA13" s="247">
        <f t="shared" si="2"/>
        <v>262.5</v>
      </c>
      <c r="AB13" s="247">
        <v>450</v>
      </c>
      <c r="AC13" s="247">
        <v>160</v>
      </c>
      <c r="AD13" s="247">
        <f>AD$8/$F$13*$C$13</f>
        <v>251.99999999999997</v>
      </c>
      <c r="AE13" s="247">
        <f>AE$8/$F$13*$C$13</f>
        <v>49</v>
      </c>
    </row>
    <row r="14" spans="1:31" x14ac:dyDescent="0.3">
      <c r="A14" s="11" t="s">
        <v>19</v>
      </c>
      <c r="B14" s="2"/>
      <c r="C14" s="101">
        <f>D14/26</f>
        <v>11.538461538461538</v>
      </c>
      <c r="D14" s="13">
        <v>300</v>
      </c>
      <c r="E14" s="2"/>
      <c r="F14" s="2">
        <v>1</v>
      </c>
      <c r="G14" s="230">
        <f t="shared" ref="G14:AE14" si="3">$C$14*$F$14*G$6</f>
        <v>11.538461538461538</v>
      </c>
      <c r="H14" s="231">
        <f t="shared" si="3"/>
        <v>23.076923076923077</v>
      </c>
      <c r="I14" s="230">
        <f t="shared" si="3"/>
        <v>23.076923076923077</v>
      </c>
      <c r="J14" s="230">
        <f t="shared" si="3"/>
        <v>11.538461538461538</v>
      </c>
      <c r="K14" s="230">
        <f t="shared" si="3"/>
        <v>11.538461538461538</v>
      </c>
      <c r="L14" s="230">
        <f t="shared" si="3"/>
        <v>23.076923076923077</v>
      </c>
      <c r="M14" s="230">
        <f t="shared" si="3"/>
        <v>11.538461538461538</v>
      </c>
      <c r="N14" s="230">
        <f t="shared" si="3"/>
        <v>23.076923076923077</v>
      </c>
      <c r="O14" s="230">
        <f t="shared" si="3"/>
        <v>23.076923076923077</v>
      </c>
      <c r="P14" s="230">
        <f t="shared" si="3"/>
        <v>11.538461538461538</v>
      </c>
      <c r="Q14" s="230">
        <f t="shared" si="3"/>
        <v>11.538461538461538</v>
      </c>
      <c r="R14" s="230">
        <f t="shared" si="3"/>
        <v>11.538461538461538</v>
      </c>
      <c r="S14" s="230">
        <f t="shared" si="3"/>
        <v>11.538461538461538</v>
      </c>
      <c r="T14" s="230">
        <f t="shared" si="3"/>
        <v>17.307692307692307</v>
      </c>
      <c r="U14" s="230">
        <f t="shared" si="3"/>
        <v>11.538461538461538</v>
      </c>
      <c r="V14" s="230">
        <f t="shared" si="3"/>
        <v>11.538461538461538</v>
      </c>
      <c r="W14" s="230">
        <f t="shared" si="3"/>
        <v>11.538461538461538</v>
      </c>
      <c r="X14" s="230">
        <f t="shared" si="3"/>
        <v>11.538461538461538</v>
      </c>
      <c r="Y14" s="230">
        <f t="shared" si="3"/>
        <v>11.538461538461538</v>
      </c>
      <c r="Z14" s="230">
        <f t="shared" si="3"/>
        <v>11.538461538461538</v>
      </c>
      <c r="AA14" s="230">
        <f t="shared" si="3"/>
        <v>23.076923076923077</v>
      </c>
      <c r="AB14" s="230">
        <f t="shared" si="3"/>
        <v>34.615384615384613</v>
      </c>
      <c r="AC14" s="230">
        <f t="shared" si="3"/>
        <v>11.538461538461538</v>
      </c>
      <c r="AD14" s="230">
        <f t="shared" si="3"/>
        <v>23.076923076923077</v>
      </c>
      <c r="AE14" s="230">
        <f t="shared" si="3"/>
        <v>5.7692307692307692</v>
      </c>
    </row>
    <row r="15" spans="1:31" x14ac:dyDescent="0.3">
      <c r="A15" s="11" t="s">
        <v>18</v>
      </c>
      <c r="B15" s="2"/>
      <c r="C15" s="2">
        <f>D15/26</f>
        <v>7.5</v>
      </c>
      <c r="D15" s="245">
        <v>195</v>
      </c>
      <c r="E15" s="2" t="s">
        <v>3</v>
      </c>
      <c r="F15" s="2">
        <v>1</v>
      </c>
      <c r="G15" s="230">
        <f t="shared" ref="G15:AE15" si="4">$C$15*$F$15*G$6</f>
        <v>7.5</v>
      </c>
      <c r="H15" s="231">
        <f t="shared" si="4"/>
        <v>15</v>
      </c>
      <c r="I15" s="230">
        <f t="shared" si="4"/>
        <v>15</v>
      </c>
      <c r="J15" s="230">
        <f t="shared" si="4"/>
        <v>7.5</v>
      </c>
      <c r="K15" s="230">
        <f t="shared" si="4"/>
        <v>7.5</v>
      </c>
      <c r="L15" s="230">
        <f t="shared" si="4"/>
        <v>15</v>
      </c>
      <c r="M15" s="230">
        <f t="shared" si="4"/>
        <v>7.5</v>
      </c>
      <c r="N15" s="230">
        <f t="shared" si="4"/>
        <v>15</v>
      </c>
      <c r="O15" s="230">
        <f t="shared" si="4"/>
        <v>15</v>
      </c>
      <c r="P15" s="230">
        <f t="shared" si="4"/>
        <v>7.5</v>
      </c>
      <c r="Q15" s="230">
        <f t="shared" si="4"/>
        <v>7.5</v>
      </c>
      <c r="R15" s="230">
        <f t="shared" si="4"/>
        <v>7.5</v>
      </c>
      <c r="S15" s="230">
        <f t="shared" si="4"/>
        <v>7.5</v>
      </c>
      <c r="T15" s="230">
        <f t="shared" si="4"/>
        <v>11.25</v>
      </c>
      <c r="U15" s="230">
        <f t="shared" si="4"/>
        <v>7.5</v>
      </c>
      <c r="V15" s="230">
        <f t="shared" si="4"/>
        <v>7.5</v>
      </c>
      <c r="W15" s="230">
        <f t="shared" si="4"/>
        <v>7.5</v>
      </c>
      <c r="X15" s="230">
        <f t="shared" si="4"/>
        <v>7.5</v>
      </c>
      <c r="Y15" s="230">
        <f t="shared" si="4"/>
        <v>7.5</v>
      </c>
      <c r="Z15" s="230">
        <f t="shared" si="4"/>
        <v>7.5</v>
      </c>
      <c r="AA15" s="230">
        <f t="shared" si="4"/>
        <v>15</v>
      </c>
      <c r="AB15" s="230">
        <f t="shared" si="4"/>
        <v>22.5</v>
      </c>
      <c r="AC15" s="230">
        <f t="shared" si="4"/>
        <v>7.5</v>
      </c>
      <c r="AD15" s="230">
        <f t="shared" si="4"/>
        <v>15</v>
      </c>
      <c r="AE15" s="230">
        <f t="shared" si="4"/>
        <v>3.75</v>
      </c>
    </row>
    <row r="16" spans="1:31" s="6" customFormat="1" ht="16.2" thickBot="1" x14ac:dyDescent="0.35">
      <c r="A16" s="7" t="s">
        <v>17</v>
      </c>
      <c r="B16" s="4"/>
      <c r="C16" s="237">
        <f>D16/26</f>
        <v>2.3076923076923075</v>
      </c>
      <c r="D16" s="244">
        <v>60</v>
      </c>
      <c r="E16" s="4" t="s">
        <v>3</v>
      </c>
      <c r="F16" s="4">
        <v>1</v>
      </c>
      <c r="G16" s="230">
        <f t="shared" ref="G16:AE16" si="5">$C$16*$F$16*G$6</f>
        <v>2.3076923076923075</v>
      </c>
      <c r="H16" s="231">
        <f t="shared" si="5"/>
        <v>4.615384615384615</v>
      </c>
      <c r="I16" s="230">
        <f t="shared" si="5"/>
        <v>4.615384615384615</v>
      </c>
      <c r="J16" s="230">
        <f t="shared" si="5"/>
        <v>2.3076923076923075</v>
      </c>
      <c r="K16" s="230">
        <f t="shared" si="5"/>
        <v>2.3076923076923075</v>
      </c>
      <c r="L16" s="230">
        <f t="shared" si="5"/>
        <v>4.615384615384615</v>
      </c>
      <c r="M16" s="230">
        <f t="shared" si="5"/>
        <v>2.3076923076923075</v>
      </c>
      <c r="N16" s="230">
        <f t="shared" si="5"/>
        <v>4.615384615384615</v>
      </c>
      <c r="O16" s="230">
        <f t="shared" si="5"/>
        <v>4.615384615384615</v>
      </c>
      <c r="P16" s="230">
        <f t="shared" si="5"/>
        <v>2.3076923076923075</v>
      </c>
      <c r="Q16" s="230">
        <f t="shared" si="5"/>
        <v>2.3076923076923075</v>
      </c>
      <c r="R16" s="230">
        <f t="shared" si="5"/>
        <v>2.3076923076923075</v>
      </c>
      <c r="S16" s="230">
        <f t="shared" si="5"/>
        <v>2.3076923076923075</v>
      </c>
      <c r="T16" s="230">
        <f t="shared" si="5"/>
        <v>3.4615384615384612</v>
      </c>
      <c r="U16" s="230">
        <f t="shared" si="5"/>
        <v>2.3076923076923075</v>
      </c>
      <c r="V16" s="230">
        <f t="shared" si="5"/>
        <v>2.3076923076923075</v>
      </c>
      <c r="W16" s="230">
        <f t="shared" si="5"/>
        <v>2.3076923076923075</v>
      </c>
      <c r="X16" s="235">
        <f t="shared" si="5"/>
        <v>2.3076923076923075</v>
      </c>
      <c r="Y16" s="235">
        <f t="shared" si="5"/>
        <v>2.3076923076923075</v>
      </c>
      <c r="Z16" s="235">
        <f t="shared" si="5"/>
        <v>2.3076923076923075</v>
      </c>
      <c r="AA16" s="235">
        <f t="shared" si="5"/>
        <v>4.615384615384615</v>
      </c>
      <c r="AB16" s="235">
        <f t="shared" si="5"/>
        <v>6.9230769230769225</v>
      </c>
      <c r="AC16" s="235">
        <f t="shared" si="5"/>
        <v>2.3076923076923075</v>
      </c>
      <c r="AD16" s="235">
        <f t="shared" si="5"/>
        <v>4.615384615384615</v>
      </c>
      <c r="AE16" s="235">
        <f t="shared" si="5"/>
        <v>1.1538461538461537</v>
      </c>
    </row>
    <row r="17" spans="1:31" s="33" customFormat="1" ht="25.5" customHeight="1" thickBot="1" x14ac:dyDescent="0.35">
      <c r="A17" s="216" t="s">
        <v>92</v>
      </c>
      <c r="B17" s="38"/>
      <c r="C17" s="38"/>
      <c r="D17" s="39"/>
      <c r="E17" s="38"/>
      <c r="F17" s="38"/>
      <c r="G17" s="242">
        <f t="shared" ref="G17:AE17" si="6">SUM(G10:G16)</f>
        <v>21.346153846153847</v>
      </c>
      <c r="H17" s="243">
        <f t="shared" si="6"/>
        <v>1450.0923076923077</v>
      </c>
      <c r="I17" s="242">
        <f t="shared" si="6"/>
        <v>1450.0923076923077</v>
      </c>
      <c r="J17" s="242">
        <f t="shared" si="6"/>
        <v>1088.9461538461537</v>
      </c>
      <c r="K17" s="242">
        <f t="shared" si="6"/>
        <v>848.34615384615381</v>
      </c>
      <c r="L17" s="242">
        <f t="shared" si="6"/>
        <v>1507.6923076923076</v>
      </c>
      <c r="M17" s="242">
        <f t="shared" si="6"/>
        <v>766.34615384615381</v>
      </c>
      <c r="N17" s="242">
        <f t="shared" si="6"/>
        <v>1507.6923076923076</v>
      </c>
      <c r="O17" s="242">
        <f t="shared" si="6"/>
        <v>1261.6923076923076</v>
      </c>
      <c r="P17" s="242">
        <f t="shared" si="6"/>
        <v>1120.9461538461537</v>
      </c>
      <c r="Q17" s="242">
        <f t="shared" si="6"/>
        <v>190.34615384615387</v>
      </c>
      <c r="R17" s="242">
        <f t="shared" si="6"/>
        <v>622.34615384615381</v>
      </c>
      <c r="S17" s="242">
        <f t="shared" si="6"/>
        <v>622.34615384615381</v>
      </c>
      <c r="T17" s="242">
        <f t="shared" si="6"/>
        <v>863.41923076923069</v>
      </c>
      <c r="U17" s="242">
        <f t="shared" si="6"/>
        <v>191.74615384615385</v>
      </c>
      <c r="V17" s="242">
        <f t="shared" si="6"/>
        <v>311.94615384615389</v>
      </c>
      <c r="W17" s="242">
        <f t="shared" si="6"/>
        <v>319.34615384615387</v>
      </c>
      <c r="X17" s="242">
        <f t="shared" si="6"/>
        <v>607.34615384615381</v>
      </c>
      <c r="Y17" s="242">
        <f t="shared" si="6"/>
        <v>938.54615384615374</v>
      </c>
      <c r="Z17" s="242">
        <f t="shared" si="6"/>
        <v>333.74615384615385</v>
      </c>
      <c r="AA17" s="242">
        <f t="shared" si="6"/>
        <v>1132.6923076923076</v>
      </c>
      <c r="AB17" s="242">
        <f t="shared" si="6"/>
        <v>1628.0384615384614</v>
      </c>
      <c r="AC17" s="242">
        <f t="shared" si="6"/>
        <v>685.26615384615377</v>
      </c>
      <c r="AD17" s="242">
        <f t="shared" si="6"/>
        <v>1207.5723076923075</v>
      </c>
      <c r="AE17" s="242">
        <f t="shared" si="6"/>
        <v>245.23307692307694</v>
      </c>
    </row>
    <row r="18" spans="1:31" s="33" customFormat="1" ht="22.5" customHeight="1" thickBot="1" x14ac:dyDescent="0.35">
      <c r="A18" s="216" t="s">
        <v>91</v>
      </c>
      <c r="B18" s="38"/>
      <c r="C18" s="38"/>
      <c r="D18" s="39"/>
      <c r="E18" s="38"/>
      <c r="F18" s="38"/>
      <c r="G18" s="242">
        <f t="shared" ref="G18:AE18" si="7">G5-G17</f>
        <v>-21.346153846153847</v>
      </c>
      <c r="H18" s="243">
        <f t="shared" si="7"/>
        <v>519.90769230769229</v>
      </c>
      <c r="I18" s="242">
        <f t="shared" si="7"/>
        <v>599.90769230769229</v>
      </c>
      <c r="J18" s="242">
        <f t="shared" si="7"/>
        <v>461.05384615384628</v>
      </c>
      <c r="K18" s="242">
        <f t="shared" si="7"/>
        <v>551.65384615384619</v>
      </c>
      <c r="L18" s="242">
        <f t="shared" si="7"/>
        <v>992.30769230769238</v>
      </c>
      <c r="M18" s="242">
        <f t="shared" si="7"/>
        <v>533.65384615384619</v>
      </c>
      <c r="N18" s="242">
        <f t="shared" si="7"/>
        <v>942.30769230769238</v>
      </c>
      <c r="O18" s="242">
        <f t="shared" si="7"/>
        <v>1038.3076923076924</v>
      </c>
      <c r="P18" s="242">
        <f t="shared" si="7"/>
        <v>529.05384615384628</v>
      </c>
      <c r="Q18" s="242">
        <f t="shared" si="7"/>
        <v>109.65384615384613</v>
      </c>
      <c r="R18" s="242">
        <f t="shared" si="7"/>
        <v>427.65384615384619</v>
      </c>
      <c r="S18" s="242">
        <f t="shared" si="7"/>
        <v>377.65384615384619</v>
      </c>
      <c r="T18" s="242">
        <f t="shared" si="7"/>
        <v>436.58076923076931</v>
      </c>
      <c r="U18" s="242">
        <f t="shared" si="7"/>
        <v>108.25384615384615</v>
      </c>
      <c r="V18" s="242">
        <f t="shared" si="7"/>
        <v>288.05384615384611</v>
      </c>
      <c r="W18" s="242">
        <f t="shared" si="7"/>
        <v>180.65384615384613</v>
      </c>
      <c r="X18" s="242">
        <f t="shared" si="7"/>
        <v>342.65384615384619</v>
      </c>
      <c r="Y18" s="242">
        <f t="shared" si="7"/>
        <v>261.45384615384626</v>
      </c>
      <c r="Z18" s="242">
        <f t="shared" si="7"/>
        <v>266.25384615384615</v>
      </c>
      <c r="AA18" s="242">
        <f t="shared" si="7"/>
        <v>717.30769230769238</v>
      </c>
      <c r="AB18" s="242">
        <f t="shared" si="7"/>
        <v>1871.9615384615386</v>
      </c>
      <c r="AC18" s="242">
        <f t="shared" si="7"/>
        <v>389.73384615384623</v>
      </c>
      <c r="AD18" s="242">
        <f t="shared" si="7"/>
        <v>792.4276923076925</v>
      </c>
      <c r="AE18" s="242">
        <f t="shared" si="7"/>
        <v>324.76692307692304</v>
      </c>
    </row>
    <row r="19" spans="1:31" s="33" customFormat="1" ht="21.75" customHeight="1" thickBot="1" x14ac:dyDescent="0.35">
      <c r="A19" s="216" t="s">
        <v>90</v>
      </c>
      <c r="B19" s="38"/>
      <c r="C19" s="38"/>
      <c r="D19" s="39"/>
      <c r="E19" s="38"/>
      <c r="F19" s="38"/>
      <c r="G19" s="240" t="e">
        <f t="shared" ref="G19:AE19" si="8">G18/G5</f>
        <v>#DIV/0!</v>
      </c>
      <c r="H19" s="241">
        <f t="shared" si="8"/>
        <v>0.26391253416634125</v>
      </c>
      <c r="I19" s="240">
        <f t="shared" si="8"/>
        <v>0.29263789868667917</v>
      </c>
      <c r="J19" s="240">
        <f t="shared" si="8"/>
        <v>0.29745409429280406</v>
      </c>
      <c r="K19" s="240">
        <f t="shared" si="8"/>
        <v>0.39403846153846156</v>
      </c>
      <c r="L19" s="240">
        <f t="shared" si="8"/>
        <v>0.39692307692307693</v>
      </c>
      <c r="M19" s="240">
        <f t="shared" si="8"/>
        <v>0.41050295857988167</v>
      </c>
      <c r="N19" s="240">
        <f t="shared" si="8"/>
        <v>0.38461538461538464</v>
      </c>
      <c r="O19" s="240">
        <f t="shared" si="8"/>
        <v>0.45143812709030101</v>
      </c>
      <c r="P19" s="240">
        <f t="shared" si="8"/>
        <v>0.32063869463869471</v>
      </c>
      <c r="Q19" s="240">
        <f t="shared" si="8"/>
        <v>0.36551282051282041</v>
      </c>
      <c r="R19" s="240">
        <f t="shared" si="8"/>
        <v>0.40728937728937731</v>
      </c>
      <c r="S19" s="240">
        <f t="shared" si="8"/>
        <v>0.37765384615384617</v>
      </c>
      <c r="T19" s="240">
        <f t="shared" si="8"/>
        <v>0.33583136094674559</v>
      </c>
      <c r="U19" s="240">
        <f t="shared" si="8"/>
        <v>0.36084615384615387</v>
      </c>
      <c r="V19" s="240">
        <f t="shared" si="8"/>
        <v>0.48008974358974349</v>
      </c>
      <c r="W19" s="240">
        <f t="shared" si="8"/>
        <v>0.36130769230769227</v>
      </c>
      <c r="X19" s="240">
        <f t="shared" si="8"/>
        <v>0.36068825910931179</v>
      </c>
      <c r="Y19" s="240">
        <f t="shared" si="8"/>
        <v>0.21787820512820522</v>
      </c>
      <c r="Z19" s="240">
        <f t="shared" si="8"/>
        <v>0.44375641025641027</v>
      </c>
      <c r="AA19" s="240">
        <f t="shared" si="8"/>
        <v>0.38773388773388778</v>
      </c>
      <c r="AB19" s="240">
        <f t="shared" si="8"/>
        <v>0.53484615384615386</v>
      </c>
      <c r="AC19" s="240">
        <f t="shared" si="8"/>
        <v>0.36254311270125228</v>
      </c>
      <c r="AD19" s="240">
        <f t="shared" si="8"/>
        <v>0.39621384615384625</v>
      </c>
      <c r="AE19" s="240">
        <f t="shared" si="8"/>
        <v>0.56976653171390002</v>
      </c>
    </row>
    <row r="20" spans="1:31" x14ac:dyDescent="0.3">
      <c r="A20" s="11"/>
      <c r="B20" s="2"/>
      <c r="C20" s="2"/>
      <c r="D20" s="32"/>
      <c r="E20" s="2"/>
      <c r="F20" s="2"/>
      <c r="G20" s="238"/>
      <c r="H20" s="239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</row>
    <row r="21" spans="1:31" x14ac:dyDescent="0.3">
      <c r="A21" s="11" t="s">
        <v>57</v>
      </c>
      <c r="B21" s="2">
        <v>2</v>
      </c>
      <c r="C21" s="1">
        <v>1200</v>
      </c>
      <c r="D21" s="11">
        <f>+B21*C21</f>
        <v>2400</v>
      </c>
      <c r="E21" s="1">
        <v>80000</v>
      </c>
      <c r="F21" s="2">
        <f>+D21/E21</f>
        <v>0.03</v>
      </c>
      <c r="G21" s="230">
        <f t="shared" ref="G21:AE21" si="9">G$7*G$8*$F$21</f>
        <v>0</v>
      </c>
      <c r="H21" s="230">
        <f t="shared" si="9"/>
        <v>28.799999999999997</v>
      </c>
      <c r="I21" s="230">
        <f t="shared" si="9"/>
        <v>28.799999999999997</v>
      </c>
      <c r="J21" s="230">
        <f t="shared" si="9"/>
        <v>23.4</v>
      </c>
      <c r="K21" s="230">
        <f t="shared" si="9"/>
        <v>18</v>
      </c>
      <c r="L21" s="230">
        <f t="shared" si="9"/>
        <v>30</v>
      </c>
      <c r="M21" s="230">
        <f t="shared" si="9"/>
        <v>15</v>
      </c>
      <c r="N21" s="230">
        <f t="shared" si="9"/>
        <v>30</v>
      </c>
      <c r="O21" s="230">
        <f t="shared" si="9"/>
        <v>21</v>
      </c>
      <c r="P21" s="230">
        <f t="shared" si="9"/>
        <v>18.899999999999999</v>
      </c>
      <c r="Q21" s="230">
        <f t="shared" si="9"/>
        <v>3</v>
      </c>
      <c r="R21" s="230">
        <f t="shared" si="9"/>
        <v>12</v>
      </c>
      <c r="S21" s="230">
        <f t="shared" si="9"/>
        <v>12</v>
      </c>
      <c r="T21" s="230">
        <f t="shared" si="9"/>
        <v>16.8</v>
      </c>
      <c r="U21" s="230">
        <f t="shared" si="9"/>
        <v>3.5999999999999996</v>
      </c>
      <c r="V21" s="230">
        <f t="shared" si="9"/>
        <v>5.3999999999999995</v>
      </c>
      <c r="W21" s="230">
        <f t="shared" si="9"/>
        <v>6</v>
      </c>
      <c r="X21" s="230">
        <f t="shared" si="9"/>
        <v>12</v>
      </c>
      <c r="Y21" s="230">
        <f t="shared" si="9"/>
        <v>18.899999999999999</v>
      </c>
      <c r="Z21" s="230">
        <f t="shared" si="9"/>
        <v>6.3</v>
      </c>
      <c r="AA21" s="230">
        <f t="shared" si="9"/>
        <v>22.5</v>
      </c>
      <c r="AB21" s="230">
        <f t="shared" si="9"/>
        <v>36</v>
      </c>
      <c r="AC21" s="230">
        <f t="shared" si="9"/>
        <v>13.68</v>
      </c>
      <c r="AD21" s="230">
        <f t="shared" si="9"/>
        <v>25.919999999999998</v>
      </c>
      <c r="AE21" s="230">
        <f t="shared" si="9"/>
        <v>5.04</v>
      </c>
    </row>
    <row r="22" spans="1:31" x14ac:dyDescent="0.3">
      <c r="A22" s="11" t="s">
        <v>56</v>
      </c>
      <c r="B22" s="2">
        <v>4</v>
      </c>
      <c r="C22" s="1">
        <v>600</v>
      </c>
      <c r="D22" s="11">
        <f>+B22*C22</f>
        <v>2400</v>
      </c>
      <c r="E22" s="1">
        <v>60000</v>
      </c>
      <c r="F22" s="2">
        <f>+D22/E22</f>
        <v>0.04</v>
      </c>
      <c r="G22" s="230">
        <f t="shared" ref="G22:AE22" si="10">G$7*G$8*$F$22</f>
        <v>0</v>
      </c>
      <c r="H22" s="230">
        <f t="shared" si="10"/>
        <v>38.4</v>
      </c>
      <c r="I22" s="230">
        <f t="shared" si="10"/>
        <v>38.4</v>
      </c>
      <c r="J22" s="230">
        <f t="shared" si="10"/>
        <v>31.2</v>
      </c>
      <c r="K22" s="230">
        <f t="shared" si="10"/>
        <v>24</v>
      </c>
      <c r="L22" s="230">
        <f t="shared" si="10"/>
        <v>40</v>
      </c>
      <c r="M22" s="230">
        <f t="shared" si="10"/>
        <v>20</v>
      </c>
      <c r="N22" s="230">
        <f t="shared" si="10"/>
        <v>40</v>
      </c>
      <c r="O22" s="230">
        <f t="shared" si="10"/>
        <v>28</v>
      </c>
      <c r="P22" s="230">
        <f t="shared" si="10"/>
        <v>25.2</v>
      </c>
      <c r="Q22" s="230">
        <f t="shared" si="10"/>
        <v>4</v>
      </c>
      <c r="R22" s="230">
        <f t="shared" si="10"/>
        <v>16</v>
      </c>
      <c r="S22" s="230">
        <f t="shared" si="10"/>
        <v>16</v>
      </c>
      <c r="T22" s="230">
        <f t="shared" si="10"/>
        <v>22.400000000000002</v>
      </c>
      <c r="U22" s="230">
        <f t="shared" si="10"/>
        <v>4.8</v>
      </c>
      <c r="V22" s="230">
        <f t="shared" si="10"/>
        <v>7.2</v>
      </c>
      <c r="W22" s="230">
        <f t="shared" si="10"/>
        <v>8</v>
      </c>
      <c r="X22" s="230">
        <f t="shared" si="10"/>
        <v>16</v>
      </c>
      <c r="Y22" s="230">
        <f t="shared" si="10"/>
        <v>25.2</v>
      </c>
      <c r="Z22" s="230">
        <f t="shared" si="10"/>
        <v>8.4</v>
      </c>
      <c r="AA22" s="230">
        <f t="shared" si="10"/>
        <v>30</v>
      </c>
      <c r="AB22" s="230">
        <f t="shared" si="10"/>
        <v>48</v>
      </c>
      <c r="AC22" s="230">
        <f t="shared" si="10"/>
        <v>18.240000000000002</v>
      </c>
      <c r="AD22" s="230">
        <f t="shared" si="10"/>
        <v>34.56</v>
      </c>
      <c r="AE22" s="230">
        <f t="shared" si="10"/>
        <v>6.72</v>
      </c>
    </row>
    <row r="23" spans="1:31" x14ac:dyDescent="0.3">
      <c r="A23" s="11" t="s">
        <v>55</v>
      </c>
      <c r="B23" s="2">
        <v>12</v>
      </c>
      <c r="C23" s="1">
        <v>500</v>
      </c>
      <c r="D23" s="11">
        <f>+B23*C23</f>
        <v>6000</v>
      </c>
      <c r="E23" s="1">
        <v>60000</v>
      </c>
      <c r="F23" s="2">
        <f>+D23/E23</f>
        <v>0.1</v>
      </c>
      <c r="G23" s="230">
        <f t="shared" ref="G23:AE23" si="11">G$7*G$8*$F$23</f>
        <v>0</v>
      </c>
      <c r="H23" s="230">
        <f t="shared" si="11"/>
        <v>96</v>
      </c>
      <c r="I23" s="230">
        <f t="shared" si="11"/>
        <v>96</v>
      </c>
      <c r="J23" s="230">
        <f t="shared" si="11"/>
        <v>78</v>
      </c>
      <c r="K23" s="230">
        <f t="shared" si="11"/>
        <v>60</v>
      </c>
      <c r="L23" s="230">
        <f t="shared" si="11"/>
        <v>100</v>
      </c>
      <c r="M23" s="230">
        <f t="shared" si="11"/>
        <v>50</v>
      </c>
      <c r="N23" s="230">
        <f t="shared" si="11"/>
        <v>100</v>
      </c>
      <c r="O23" s="230">
        <f t="shared" si="11"/>
        <v>70</v>
      </c>
      <c r="P23" s="230">
        <f t="shared" si="11"/>
        <v>63</v>
      </c>
      <c r="Q23" s="230">
        <f t="shared" si="11"/>
        <v>10</v>
      </c>
      <c r="R23" s="230">
        <f t="shared" si="11"/>
        <v>40</v>
      </c>
      <c r="S23" s="230">
        <f t="shared" si="11"/>
        <v>40</v>
      </c>
      <c r="T23" s="230">
        <f t="shared" si="11"/>
        <v>56</v>
      </c>
      <c r="U23" s="230">
        <f t="shared" si="11"/>
        <v>12</v>
      </c>
      <c r="V23" s="230">
        <f t="shared" si="11"/>
        <v>18</v>
      </c>
      <c r="W23" s="230">
        <f t="shared" si="11"/>
        <v>20</v>
      </c>
      <c r="X23" s="230">
        <f t="shared" si="11"/>
        <v>40</v>
      </c>
      <c r="Y23" s="230">
        <f t="shared" si="11"/>
        <v>63</v>
      </c>
      <c r="Z23" s="230">
        <f t="shared" si="11"/>
        <v>21</v>
      </c>
      <c r="AA23" s="230">
        <f t="shared" si="11"/>
        <v>75</v>
      </c>
      <c r="AB23" s="230">
        <f t="shared" si="11"/>
        <v>120</v>
      </c>
      <c r="AC23" s="230">
        <f t="shared" si="11"/>
        <v>45.6</v>
      </c>
      <c r="AD23" s="230">
        <f t="shared" si="11"/>
        <v>86.4</v>
      </c>
      <c r="AE23" s="230">
        <f t="shared" si="11"/>
        <v>16.8</v>
      </c>
    </row>
    <row r="24" spans="1:31" x14ac:dyDescent="0.3">
      <c r="A24" s="11" t="s">
        <v>54</v>
      </c>
      <c r="B24" s="2"/>
      <c r="C24" s="2"/>
      <c r="D24" s="13">
        <v>10000</v>
      </c>
      <c r="E24" s="2" t="s">
        <v>52</v>
      </c>
      <c r="F24" s="2">
        <v>0.15</v>
      </c>
      <c r="G24" s="230">
        <f t="shared" ref="G24:AE24" si="12">G$7*G$8*$F$24</f>
        <v>0</v>
      </c>
      <c r="H24" s="230">
        <f t="shared" si="12"/>
        <v>144</v>
      </c>
      <c r="I24" s="230">
        <f t="shared" si="12"/>
        <v>144</v>
      </c>
      <c r="J24" s="230">
        <f t="shared" si="12"/>
        <v>117</v>
      </c>
      <c r="K24" s="230">
        <f t="shared" si="12"/>
        <v>90</v>
      </c>
      <c r="L24" s="230">
        <f t="shared" si="12"/>
        <v>150</v>
      </c>
      <c r="M24" s="230">
        <f t="shared" si="12"/>
        <v>75</v>
      </c>
      <c r="N24" s="230">
        <f t="shared" si="12"/>
        <v>150</v>
      </c>
      <c r="O24" s="230">
        <f t="shared" si="12"/>
        <v>105</v>
      </c>
      <c r="P24" s="230">
        <f t="shared" si="12"/>
        <v>94.5</v>
      </c>
      <c r="Q24" s="230">
        <f t="shared" si="12"/>
        <v>15</v>
      </c>
      <c r="R24" s="230">
        <f t="shared" si="12"/>
        <v>60</v>
      </c>
      <c r="S24" s="230">
        <f t="shared" si="12"/>
        <v>60</v>
      </c>
      <c r="T24" s="230">
        <f t="shared" si="12"/>
        <v>84</v>
      </c>
      <c r="U24" s="230">
        <f t="shared" si="12"/>
        <v>18</v>
      </c>
      <c r="V24" s="230">
        <f t="shared" si="12"/>
        <v>27</v>
      </c>
      <c r="W24" s="230">
        <f t="shared" si="12"/>
        <v>30</v>
      </c>
      <c r="X24" s="230">
        <f t="shared" si="12"/>
        <v>60</v>
      </c>
      <c r="Y24" s="230">
        <f t="shared" si="12"/>
        <v>94.5</v>
      </c>
      <c r="Z24" s="230">
        <f t="shared" si="12"/>
        <v>31.5</v>
      </c>
      <c r="AA24" s="230">
        <f t="shared" si="12"/>
        <v>112.5</v>
      </c>
      <c r="AB24" s="230">
        <f t="shared" si="12"/>
        <v>180</v>
      </c>
      <c r="AC24" s="230">
        <f t="shared" si="12"/>
        <v>68.399999999999991</v>
      </c>
      <c r="AD24" s="230">
        <f t="shared" si="12"/>
        <v>129.6</v>
      </c>
      <c r="AE24" s="230">
        <f t="shared" si="12"/>
        <v>25.2</v>
      </c>
    </row>
    <row r="25" spans="1:31" s="6" customFormat="1" ht="16.2" thickBot="1" x14ac:dyDescent="0.35">
      <c r="A25" s="7" t="s">
        <v>53</v>
      </c>
      <c r="B25" s="4"/>
      <c r="C25" s="4"/>
      <c r="D25" s="5">
        <v>10000</v>
      </c>
      <c r="E25" s="4" t="s">
        <v>52</v>
      </c>
      <c r="F25" s="4">
        <v>0.02</v>
      </c>
      <c r="G25" s="235">
        <f t="shared" ref="G25:AE25" si="13">G$7*G$8*$F$25</f>
        <v>0</v>
      </c>
      <c r="H25" s="235">
        <f t="shared" si="13"/>
        <v>19.2</v>
      </c>
      <c r="I25" s="235">
        <f t="shared" si="13"/>
        <v>19.2</v>
      </c>
      <c r="J25" s="235">
        <f t="shared" si="13"/>
        <v>15.6</v>
      </c>
      <c r="K25" s="235">
        <f t="shared" si="13"/>
        <v>12</v>
      </c>
      <c r="L25" s="235">
        <f t="shared" si="13"/>
        <v>20</v>
      </c>
      <c r="M25" s="235">
        <f t="shared" si="13"/>
        <v>10</v>
      </c>
      <c r="N25" s="235">
        <f t="shared" si="13"/>
        <v>20</v>
      </c>
      <c r="O25" s="235">
        <f t="shared" si="13"/>
        <v>14</v>
      </c>
      <c r="P25" s="235">
        <f t="shared" si="13"/>
        <v>12.6</v>
      </c>
      <c r="Q25" s="235">
        <f t="shared" si="13"/>
        <v>2</v>
      </c>
      <c r="R25" s="235">
        <f t="shared" si="13"/>
        <v>8</v>
      </c>
      <c r="S25" s="235">
        <f t="shared" si="13"/>
        <v>8</v>
      </c>
      <c r="T25" s="235">
        <f t="shared" si="13"/>
        <v>11.200000000000001</v>
      </c>
      <c r="U25" s="235">
        <f t="shared" si="13"/>
        <v>2.4</v>
      </c>
      <c r="V25" s="235">
        <f t="shared" si="13"/>
        <v>3.6</v>
      </c>
      <c r="W25" s="235">
        <f t="shared" si="13"/>
        <v>4</v>
      </c>
      <c r="X25" s="235">
        <f t="shared" si="13"/>
        <v>8</v>
      </c>
      <c r="Y25" s="235">
        <f t="shared" si="13"/>
        <v>12.6</v>
      </c>
      <c r="Z25" s="235">
        <f t="shared" si="13"/>
        <v>4.2</v>
      </c>
      <c r="AA25" s="235">
        <f t="shared" si="13"/>
        <v>15</v>
      </c>
      <c r="AB25" s="235">
        <f t="shared" si="13"/>
        <v>24</v>
      </c>
      <c r="AC25" s="235">
        <f t="shared" si="13"/>
        <v>9.120000000000001</v>
      </c>
      <c r="AD25" s="235">
        <f t="shared" si="13"/>
        <v>17.28</v>
      </c>
      <c r="AE25" s="235">
        <f t="shared" si="13"/>
        <v>3.36</v>
      </c>
    </row>
    <row r="26" spans="1:31" s="6" customFormat="1" ht="22.5" customHeight="1" thickBot="1" x14ac:dyDescent="0.35">
      <c r="A26" s="7"/>
      <c r="B26" s="4"/>
      <c r="C26" s="4"/>
      <c r="D26" s="5"/>
      <c r="E26" s="4"/>
      <c r="F26" s="4"/>
      <c r="G26" s="235">
        <f t="shared" ref="G26:AE26" si="14">SUM(G21:G25)</f>
        <v>0</v>
      </c>
      <c r="H26" s="236">
        <f t="shared" si="14"/>
        <v>326.39999999999998</v>
      </c>
      <c r="I26" s="235">
        <f t="shared" si="14"/>
        <v>326.39999999999998</v>
      </c>
      <c r="J26" s="235">
        <f t="shared" si="14"/>
        <v>265.2</v>
      </c>
      <c r="K26" s="235">
        <f t="shared" si="14"/>
        <v>204</v>
      </c>
      <c r="L26" s="235">
        <f t="shared" si="14"/>
        <v>340</v>
      </c>
      <c r="M26" s="235">
        <f t="shared" si="14"/>
        <v>170</v>
      </c>
      <c r="N26" s="235">
        <f t="shared" si="14"/>
        <v>340</v>
      </c>
      <c r="O26" s="235">
        <f t="shared" si="14"/>
        <v>238</v>
      </c>
      <c r="P26" s="235">
        <f t="shared" si="14"/>
        <v>214.2</v>
      </c>
      <c r="Q26" s="235">
        <f t="shared" si="14"/>
        <v>34</v>
      </c>
      <c r="R26" s="235">
        <f t="shared" si="14"/>
        <v>136</v>
      </c>
      <c r="S26" s="235">
        <f t="shared" si="14"/>
        <v>136</v>
      </c>
      <c r="T26" s="235">
        <f t="shared" si="14"/>
        <v>190.39999999999998</v>
      </c>
      <c r="U26" s="235">
        <f t="shared" si="14"/>
        <v>40.799999999999997</v>
      </c>
      <c r="V26" s="235">
        <f t="shared" si="14"/>
        <v>61.2</v>
      </c>
      <c r="W26" s="235">
        <f t="shared" si="14"/>
        <v>68</v>
      </c>
      <c r="X26" s="235">
        <f t="shared" si="14"/>
        <v>136</v>
      </c>
      <c r="Y26" s="235">
        <f t="shared" si="14"/>
        <v>214.2</v>
      </c>
      <c r="Z26" s="235">
        <f t="shared" si="14"/>
        <v>71.400000000000006</v>
      </c>
      <c r="AA26" s="235">
        <f t="shared" si="14"/>
        <v>255</v>
      </c>
      <c r="AB26" s="235">
        <f t="shared" si="14"/>
        <v>408</v>
      </c>
      <c r="AC26" s="235">
        <f t="shared" si="14"/>
        <v>155.04000000000002</v>
      </c>
      <c r="AD26" s="235">
        <f t="shared" si="14"/>
        <v>293.76</v>
      </c>
      <c r="AE26" s="235">
        <f t="shared" si="14"/>
        <v>57.120000000000005</v>
      </c>
    </row>
    <row r="27" spans="1:31" x14ac:dyDescent="0.3">
      <c r="A27" s="62" t="s">
        <v>13</v>
      </c>
      <c r="B27" s="118">
        <v>140</v>
      </c>
      <c r="C27" s="128" t="s">
        <v>3</v>
      </c>
      <c r="D27" s="101">
        <f>B27/25</f>
        <v>5.6</v>
      </c>
      <c r="E27" s="2" t="s">
        <v>88</v>
      </c>
      <c r="F27" s="2">
        <v>1</v>
      </c>
      <c r="G27" s="230">
        <f t="shared" ref="G27:AE27" si="15">$D$27*$F$27*G$6</f>
        <v>5.6</v>
      </c>
      <c r="H27" s="231">
        <f t="shared" si="15"/>
        <v>11.2</v>
      </c>
      <c r="I27" s="230">
        <f t="shared" si="15"/>
        <v>11.2</v>
      </c>
      <c r="J27" s="230">
        <f t="shared" si="15"/>
        <v>5.6</v>
      </c>
      <c r="K27" s="230">
        <f t="shared" si="15"/>
        <v>5.6</v>
      </c>
      <c r="L27" s="230">
        <f t="shared" si="15"/>
        <v>11.2</v>
      </c>
      <c r="M27" s="230">
        <f t="shared" si="15"/>
        <v>5.6</v>
      </c>
      <c r="N27" s="230">
        <f t="shared" si="15"/>
        <v>11.2</v>
      </c>
      <c r="O27" s="230">
        <f t="shared" si="15"/>
        <v>11.2</v>
      </c>
      <c r="P27" s="230">
        <f t="shared" si="15"/>
        <v>5.6</v>
      </c>
      <c r="Q27" s="230">
        <f t="shared" si="15"/>
        <v>5.6</v>
      </c>
      <c r="R27" s="230">
        <f t="shared" si="15"/>
        <v>5.6</v>
      </c>
      <c r="S27" s="230">
        <f t="shared" si="15"/>
        <v>5.6</v>
      </c>
      <c r="T27" s="230">
        <f t="shared" si="15"/>
        <v>8.3999999999999986</v>
      </c>
      <c r="U27" s="230">
        <f t="shared" si="15"/>
        <v>5.6</v>
      </c>
      <c r="V27" s="230">
        <f t="shared" si="15"/>
        <v>5.6</v>
      </c>
      <c r="W27" s="230">
        <f t="shared" si="15"/>
        <v>5.6</v>
      </c>
      <c r="X27" s="230">
        <f t="shared" si="15"/>
        <v>5.6</v>
      </c>
      <c r="Y27" s="230">
        <f t="shared" si="15"/>
        <v>5.6</v>
      </c>
      <c r="Z27" s="230">
        <f t="shared" si="15"/>
        <v>5.6</v>
      </c>
      <c r="AA27" s="230">
        <f t="shared" si="15"/>
        <v>11.2</v>
      </c>
      <c r="AB27" s="230">
        <f t="shared" si="15"/>
        <v>16.799999999999997</v>
      </c>
      <c r="AC27" s="230">
        <f t="shared" si="15"/>
        <v>5.6</v>
      </c>
      <c r="AD27" s="230">
        <f t="shared" si="15"/>
        <v>11.2</v>
      </c>
      <c r="AE27" s="230">
        <f t="shared" si="15"/>
        <v>2.8</v>
      </c>
    </row>
    <row r="28" spans="1:31" x14ac:dyDescent="0.3">
      <c r="A28" s="11" t="s">
        <v>51</v>
      </c>
      <c r="B28" s="2">
        <v>2800</v>
      </c>
      <c r="C28" s="12" t="s">
        <v>7</v>
      </c>
      <c r="D28" s="101">
        <f>B28/300</f>
        <v>9.3333333333333339</v>
      </c>
      <c r="E28" s="2" t="s">
        <v>88</v>
      </c>
      <c r="F28" s="2">
        <v>1</v>
      </c>
      <c r="G28" s="230">
        <f t="shared" ref="G28:AE28" si="16">$D$28*$F$28*G6</f>
        <v>9.3333333333333339</v>
      </c>
      <c r="H28" s="231">
        <f t="shared" si="16"/>
        <v>18.666666666666668</v>
      </c>
      <c r="I28" s="230">
        <f t="shared" si="16"/>
        <v>18.666666666666668</v>
      </c>
      <c r="J28" s="230">
        <f t="shared" si="16"/>
        <v>9.3333333333333339</v>
      </c>
      <c r="K28" s="230">
        <f t="shared" si="16"/>
        <v>9.3333333333333339</v>
      </c>
      <c r="L28" s="230">
        <f t="shared" si="16"/>
        <v>18.666666666666668</v>
      </c>
      <c r="M28" s="230">
        <f t="shared" si="16"/>
        <v>9.3333333333333339</v>
      </c>
      <c r="N28" s="230">
        <f t="shared" si="16"/>
        <v>18.666666666666668</v>
      </c>
      <c r="O28" s="230">
        <f t="shared" si="16"/>
        <v>18.666666666666668</v>
      </c>
      <c r="P28" s="230">
        <f t="shared" si="16"/>
        <v>9.3333333333333339</v>
      </c>
      <c r="Q28" s="230">
        <f t="shared" si="16"/>
        <v>9.3333333333333339</v>
      </c>
      <c r="R28" s="230">
        <f t="shared" si="16"/>
        <v>9.3333333333333339</v>
      </c>
      <c r="S28" s="230">
        <f t="shared" si="16"/>
        <v>9.3333333333333339</v>
      </c>
      <c r="T28" s="230">
        <f t="shared" si="16"/>
        <v>14</v>
      </c>
      <c r="U28" s="230">
        <f t="shared" si="16"/>
        <v>9.3333333333333339</v>
      </c>
      <c r="V28" s="230">
        <f t="shared" si="16"/>
        <v>9.3333333333333339</v>
      </c>
      <c r="W28" s="230">
        <f t="shared" si="16"/>
        <v>9.3333333333333339</v>
      </c>
      <c r="X28" s="230">
        <f t="shared" si="16"/>
        <v>9.3333333333333339</v>
      </c>
      <c r="Y28" s="230">
        <f t="shared" si="16"/>
        <v>9.3333333333333339</v>
      </c>
      <c r="Z28" s="230">
        <f t="shared" si="16"/>
        <v>9.3333333333333339</v>
      </c>
      <c r="AA28" s="230">
        <f t="shared" si="16"/>
        <v>18.666666666666668</v>
      </c>
      <c r="AB28" s="230">
        <f t="shared" si="16"/>
        <v>28</v>
      </c>
      <c r="AC28" s="230">
        <f t="shared" si="16"/>
        <v>9.3333333333333339</v>
      </c>
      <c r="AD28" s="230">
        <f t="shared" si="16"/>
        <v>18.666666666666668</v>
      </c>
      <c r="AE28" s="230">
        <f t="shared" si="16"/>
        <v>4.666666666666667</v>
      </c>
    </row>
    <row r="29" spans="1:31" x14ac:dyDescent="0.3">
      <c r="A29" s="11" t="s">
        <v>50</v>
      </c>
      <c r="B29" s="2">
        <v>8000</v>
      </c>
      <c r="C29" s="12" t="s">
        <v>7</v>
      </c>
      <c r="D29" s="101">
        <f>B29/300</f>
        <v>26.666666666666668</v>
      </c>
      <c r="E29" s="2" t="s">
        <v>88</v>
      </c>
      <c r="F29" s="2">
        <v>1</v>
      </c>
      <c r="G29" s="230">
        <f t="shared" ref="G29:AE29" si="17">$D$29*$F$29*G$6</f>
        <v>26.666666666666668</v>
      </c>
      <c r="H29" s="231">
        <f t="shared" si="17"/>
        <v>53.333333333333336</v>
      </c>
      <c r="I29" s="230">
        <f t="shared" si="17"/>
        <v>53.333333333333336</v>
      </c>
      <c r="J29" s="230">
        <f t="shared" si="17"/>
        <v>26.666666666666668</v>
      </c>
      <c r="K29" s="230">
        <f t="shared" si="17"/>
        <v>26.666666666666668</v>
      </c>
      <c r="L29" s="230">
        <f t="shared" si="17"/>
        <v>53.333333333333336</v>
      </c>
      <c r="M29" s="230">
        <f t="shared" si="17"/>
        <v>26.666666666666668</v>
      </c>
      <c r="N29" s="230">
        <f t="shared" si="17"/>
        <v>53.333333333333336</v>
      </c>
      <c r="O29" s="230">
        <f t="shared" si="17"/>
        <v>53.333333333333336</v>
      </c>
      <c r="P29" s="230">
        <f t="shared" si="17"/>
        <v>26.666666666666668</v>
      </c>
      <c r="Q29" s="230">
        <f t="shared" si="17"/>
        <v>26.666666666666668</v>
      </c>
      <c r="R29" s="230">
        <f t="shared" si="17"/>
        <v>26.666666666666668</v>
      </c>
      <c r="S29" s="230">
        <f t="shared" si="17"/>
        <v>26.666666666666668</v>
      </c>
      <c r="T29" s="230">
        <f t="shared" si="17"/>
        <v>40</v>
      </c>
      <c r="U29" s="230">
        <f t="shared" si="17"/>
        <v>26.666666666666668</v>
      </c>
      <c r="V29" s="230">
        <f t="shared" si="17"/>
        <v>26.666666666666668</v>
      </c>
      <c r="W29" s="230">
        <f t="shared" si="17"/>
        <v>26.666666666666668</v>
      </c>
      <c r="X29" s="230">
        <f t="shared" si="17"/>
        <v>26.666666666666668</v>
      </c>
      <c r="Y29" s="230">
        <f t="shared" si="17"/>
        <v>26.666666666666668</v>
      </c>
      <c r="Z29" s="230">
        <f t="shared" si="17"/>
        <v>26.666666666666668</v>
      </c>
      <c r="AA29" s="230">
        <f t="shared" si="17"/>
        <v>53.333333333333336</v>
      </c>
      <c r="AB29" s="230">
        <f t="shared" si="17"/>
        <v>80</v>
      </c>
      <c r="AC29" s="230">
        <f t="shared" si="17"/>
        <v>26.666666666666668</v>
      </c>
      <c r="AD29" s="230">
        <f t="shared" si="17"/>
        <v>53.333333333333336</v>
      </c>
      <c r="AE29" s="230">
        <f t="shared" si="17"/>
        <v>13.333333333333334</v>
      </c>
    </row>
    <row r="30" spans="1:31" x14ac:dyDescent="0.3">
      <c r="A30" s="11" t="s">
        <v>48</v>
      </c>
      <c r="B30" s="2">
        <v>750</v>
      </c>
      <c r="C30" s="12" t="s">
        <v>7</v>
      </c>
      <c r="D30" s="101">
        <f>B30/300</f>
        <v>2.5</v>
      </c>
      <c r="E30" s="2" t="s">
        <v>88</v>
      </c>
      <c r="F30" s="2">
        <v>1</v>
      </c>
      <c r="G30" s="230">
        <f t="shared" ref="G30:AE30" si="18">$D$30*$F$30*G$6</f>
        <v>2.5</v>
      </c>
      <c r="H30" s="231">
        <f t="shared" si="18"/>
        <v>5</v>
      </c>
      <c r="I30" s="230">
        <f t="shared" si="18"/>
        <v>5</v>
      </c>
      <c r="J30" s="230">
        <f t="shared" si="18"/>
        <v>2.5</v>
      </c>
      <c r="K30" s="230">
        <f t="shared" si="18"/>
        <v>2.5</v>
      </c>
      <c r="L30" s="230">
        <f t="shared" si="18"/>
        <v>5</v>
      </c>
      <c r="M30" s="230">
        <f t="shared" si="18"/>
        <v>2.5</v>
      </c>
      <c r="N30" s="230">
        <f t="shared" si="18"/>
        <v>5</v>
      </c>
      <c r="O30" s="230">
        <f t="shared" si="18"/>
        <v>5</v>
      </c>
      <c r="P30" s="230">
        <f t="shared" si="18"/>
        <v>2.5</v>
      </c>
      <c r="Q30" s="230">
        <f t="shared" si="18"/>
        <v>2.5</v>
      </c>
      <c r="R30" s="230">
        <f t="shared" si="18"/>
        <v>2.5</v>
      </c>
      <c r="S30" s="230">
        <f t="shared" si="18"/>
        <v>2.5</v>
      </c>
      <c r="T30" s="230">
        <f t="shared" si="18"/>
        <v>3.75</v>
      </c>
      <c r="U30" s="230">
        <f t="shared" si="18"/>
        <v>2.5</v>
      </c>
      <c r="V30" s="230">
        <f t="shared" si="18"/>
        <v>2.5</v>
      </c>
      <c r="W30" s="230">
        <f t="shared" si="18"/>
        <v>2.5</v>
      </c>
      <c r="X30" s="230">
        <f t="shared" si="18"/>
        <v>2.5</v>
      </c>
      <c r="Y30" s="230">
        <f t="shared" si="18"/>
        <v>2.5</v>
      </c>
      <c r="Z30" s="230">
        <f t="shared" si="18"/>
        <v>2.5</v>
      </c>
      <c r="AA30" s="230">
        <f t="shared" si="18"/>
        <v>5</v>
      </c>
      <c r="AB30" s="230">
        <f t="shared" si="18"/>
        <v>7.5</v>
      </c>
      <c r="AC30" s="230">
        <f t="shared" si="18"/>
        <v>2.5</v>
      </c>
      <c r="AD30" s="230">
        <f t="shared" si="18"/>
        <v>5</v>
      </c>
      <c r="AE30" s="230">
        <f t="shared" si="18"/>
        <v>1.25</v>
      </c>
    </row>
    <row r="31" spans="1:31" ht="15" customHeight="1" x14ac:dyDescent="0.3">
      <c r="A31" s="11" t="s">
        <v>8</v>
      </c>
      <c r="B31" s="2">
        <v>4100</v>
      </c>
      <c r="C31" s="12" t="s">
        <v>7</v>
      </c>
      <c r="D31" s="101">
        <f>B31/300</f>
        <v>13.666666666666666</v>
      </c>
      <c r="E31" s="2" t="s">
        <v>88</v>
      </c>
      <c r="F31" s="2">
        <v>1</v>
      </c>
      <c r="G31" s="230">
        <f t="shared" ref="G31:AE31" si="19">$D$31*$F$31*G6</f>
        <v>13.666666666666666</v>
      </c>
      <c r="H31" s="231">
        <f t="shared" si="19"/>
        <v>27.333333333333332</v>
      </c>
      <c r="I31" s="230">
        <f t="shared" si="19"/>
        <v>27.333333333333332</v>
      </c>
      <c r="J31" s="230">
        <f t="shared" si="19"/>
        <v>13.666666666666666</v>
      </c>
      <c r="K31" s="230">
        <f t="shared" si="19"/>
        <v>13.666666666666666</v>
      </c>
      <c r="L31" s="230">
        <f t="shared" si="19"/>
        <v>27.333333333333332</v>
      </c>
      <c r="M31" s="230">
        <f t="shared" si="19"/>
        <v>13.666666666666666</v>
      </c>
      <c r="N31" s="230">
        <f t="shared" si="19"/>
        <v>27.333333333333332</v>
      </c>
      <c r="O31" s="230">
        <f t="shared" si="19"/>
        <v>27.333333333333332</v>
      </c>
      <c r="P31" s="230">
        <f t="shared" si="19"/>
        <v>13.666666666666666</v>
      </c>
      <c r="Q31" s="230">
        <f t="shared" si="19"/>
        <v>13.666666666666666</v>
      </c>
      <c r="R31" s="230">
        <f t="shared" si="19"/>
        <v>13.666666666666666</v>
      </c>
      <c r="S31" s="230">
        <f t="shared" si="19"/>
        <v>13.666666666666666</v>
      </c>
      <c r="T31" s="230">
        <f t="shared" si="19"/>
        <v>20.5</v>
      </c>
      <c r="U31" s="230">
        <f t="shared" si="19"/>
        <v>13.666666666666666</v>
      </c>
      <c r="V31" s="230">
        <f t="shared" si="19"/>
        <v>13.666666666666666</v>
      </c>
      <c r="W31" s="230">
        <f t="shared" si="19"/>
        <v>13.666666666666666</v>
      </c>
      <c r="X31" s="230">
        <f t="shared" si="19"/>
        <v>13.666666666666666</v>
      </c>
      <c r="Y31" s="230">
        <f t="shared" si="19"/>
        <v>13.666666666666666</v>
      </c>
      <c r="Z31" s="230">
        <f t="shared" si="19"/>
        <v>13.666666666666666</v>
      </c>
      <c r="AA31" s="230">
        <f t="shared" si="19"/>
        <v>27.333333333333332</v>
      </c>
      <c r="AB31" s="230">
        <f t="shared" si="19"/>
        <v>41</v>
      </c>
      <c r="AC31" s="230">
        <f t="shared" si="19"/>
        <v>13.666666666666666</v>
      </c>
      <c r="AD31" s="230">
        <f t="shared" si="19"/>
        <v>27.333333333333332</v>
      </c>
      <c r="AE31" s="230">
        <f t="shared" si="19"/>
        <v>6.833333333333333</v>
      </c>
    </row>
    <row r="32" spans="1:31" s="6" customFormat="1" ht="15" customHeight="1" thickBot="1" x14ac:dyDescent="0.35">
      <c r="A32" s="7" t="s">
        <v>89</v>
      </c>
      <c r="B32" s="4">
        <v>1601</v>
      </c>
      <c r="C32" s="3" t="s">
        <v>3</v>
      </c>
      <c r="D32" s="237">
        <f>B32/25</f>
        <v>64.040000000000006</v>
      </c>
      <c r="E32" s="4" t="s">
        <v>88</v>
      </c>
      <c r="F32" s="4">
        <v>1</v>
      </c>
      <c r="G32" s="235">
        <f t="shared" ref="G32:AE32" si="20">$D$32*$F$32*G$6</f>
        <v>64.040000000000006</v>
      </c>
      <c r="H32" s="236">
        <f t="shared" si="20"/>
        <v>128.08000000000001</v>
      </c>
      <c r="I32" s="235">
        <f t="shared" si="20"/>
        <v>128.08000000000001</v>
      </c>
      <c r="J32" s="235">
        <f t="shared" si="20"/>
        <v>64.040000000000006</v>
      </c>
      <c r="K32" s="235">
        <f t="shared" si="20"/>
        <v>64.040000000000006</v>
      </c>
      <c r="L32" s="235">
        <f t="shared" si="20"/>
        <v>128.08000000000001</v>
      </c>
      <c r="M32" s="235">
        <f t="shared" si="20"/>
        <v>64.040000000000006</v>
      </c>
      <c r="N32" s="235">
        <f t="shared" si="20"/>
        <v>128.08000000000001</v>
      </c>
      <c r="O32" s="235">
        <f t="shared" si="20"/>
        <v>128.08000000000001</v>
      </c>
      <c r="P32" s="235">
        <f t="shared" si="20"/>
        <v>64.040000000000006</v>
      </c>
      <c r="Q32" s="235">
        <f t="shared" si="20"/>
        <v>64.040000000000006</v>
      </c>
      <c r="R32" s="235">
        <f t="shared" si="20"/>
        <v>64.040000000000006</v>
      </c>
      <c r="S32" s="235">
        <f t="shared" si="20"/>
        <v>64.040000000000006</v>
      </c>
      <c r="T32" s="235">
        <f t="shared" si="20"/>
        <v>96.06</v>
      </c>
      <c r="U32" s="235">
        <f t="shared" si="20"/>
        <v>64.040000000000006</v>
      </c>
      <c r="V32" s="235">
        <f t="shared" si="20"/>
        <v>64.040000000000006</v>
      </c>
      <c r="W32" s="235">
        <f t="shared" si="20"/>
        <v>64.040000000000006</v>
      </c>
      <c r="X32" s="235">
        <f t="shared" si="20"/>
        <v>64.040000000000006</v>
      </c>
      <c r="Y32" s="235">
        <f t="shared" si="20"/>
        <v>64.040000000000006</v>
      </c>
      <c r="Z32" s="235">
        <f t="shared" si="20"/>
        <v>64.040000000000006</v>
      </c>
      <c r="AA32" s="235">
        <f t="shared" si="20"/>
        <v>128.08000000000001</v>
      </c>
      <c r="AB32" s="235">
        <f t="shared" si="20"/>
        <v>192.12</v>
      </c>
      <c r="AC32" s="235">
        <f t="shared" si="20"/>
        <v>64.040000000000006</v>
      </c>
      <c r="AD32" s="235">
        <f t="shared" si="20"/>
        <v>128.08000000000001</v>
      </c>
      <c r="AE32" s="235">
        <f t="shared" si="20"/>
        <v>32.020000000000003</v>
      </c>
    </row>
    <row r="33" spans="1:31" s="33" customFormat="1" ht="24" customHeight="1" thickBot="1" x14ac:dyDescent="0.35">
      <c r="A33" s="216" t="s">
        <v>87</v>
      </c>
      <c r="B33" s="71"/>
      <c r="C33" s="71"/>
      <c r="D33" s="68"/>
      <c r="E33" s="71"/>
      <c r="F33" s="71"/>
      <c r="G33" s="234">
        <f t="shared" ref="G33:AE33" si="21">SUM(G27:G32)</f>
        <v>121.80666666666667</v>
      </c>
      <c r="H33" s="234">
        <f t="shared" si="21"/>
        <v>243.61333333333334</v>
      </c>
      <c r="I33" s="234">
        <f t="shared" si="21"/>
        <v>243.61333333333334</v>
      </c>
      <c r="J33" s="234">
        <f t="shared" si="21"/>
        <v>121.80666666666667</v>
      </c>
      <c r="K33" s="234">
        <f t="shared" si="21"/>
        <v>121.80666666666667</v>
      </c>
      <c r="L33" s="234">
        <f t="shared" si="21"/>
        <v>243.61333333333334</v>
      </c>
      <c r="M33" s="234">
        <f t="shared" si="21"/>
        <v>121.80666666666667</v>
      </c>
      <c r="N33" s="234">
        <f t="shared" si="21"/>
        <v>243.61333333333334</v>
      </c>
      <c r="O33" s="234">
        <f t="shared" si="21"/>
        <v>243.61333333333334</v>
      </c>
      <c r="P33" s="234">
        <f t="shared" si="21"/>
        <v>121.80666666666667</v>
      </c>
      <c r="Q33" s="234">
        <f t="shared" si="21"/>
        <v>121.80666666666667</v>
      </c>
      <c r="R33" s="234">
        <f t="shared" si="21"/>
        <v>121.80666666666667</v>
      </c>
      <c r="S33" s="234">
        <f t="shared" si="21"/>
        <v>121.80666666666667</v>
      </c>
      <c r="T33" s="234">
        <f t="shared" si="21"/>
        <v>182.71</v>
      </c>
      <c r="U33" s="234">
        <f t="shared" si="21"/>
        <v>121.80666666666667</v>
      </c>
      <c r="V33" s="234">
        <f t="shared" si="21"/>
        <v>121.80666666666667</v>
      </c>
      <c r="W33" s="234">
        <f t="shared" si="21"/>
        <v>121.80666666666667</v>
      </c>
      <c r="X33" s="234">
        <f t="shared" si="21"/>
        <v>121.80666666666667</v>
      </c>
      <c r="Y33" s="234">
        <f t="shared" si="21"/>
        <v>121.80666666666667</v>
      </c>
      <c r="Z33" s="234">
        <f t="shared" si="21"/>
        <v>121.80666666666667</v>
      </c>
      <c r="AA33" s="234">
        <f t="shared" si="21"/>
        <v>243.61333333333334</v>
      </c>
      <c r="AB33" s="234">
        <f t="shared" si="21"/>
        <v>365.42</v>
      </c>
      <c r="AC33" s="234">
        <f t="shared" si="21"/>
        <v>121.80666666666667</v>
      </c>
      <c r="AD33" s="234">
        <f t="shared" si="21"/>
        <v>243.61333333333334</v>
      </c>
      <c r="AE33" s="234">
        <f t="shared" si="21"/>
        <v>60.903333333333336</v>
      </c>
    </row>
    <row r="34" spans="1:31" ht="21.75" customHeight="1" thickBot="1" x14ac:dyDescent="0.35">
      <c r="A34" s="225" t="s">
        <v>2</v>
      </c>
      <c r="B34" s="2"/>
      <c r="C34" s="12"/>
      <c r="D34" s="2"/>
      <c r="E34" s="2"/>
      <c r="F34" s="2"/>
      <c r="G34" s="232">
        <f t="shared" ref="G34:AE34" si="22">G17+G26+G27+G28+G29+G30+G31+G32</f>
        <v>143.15282051282054</v>
      </c>
      <c r="H34" s="233">
        <f t="shared" si="22"/>
        <v>2020.105641025641</v>
      </c>
      <c r="I34" s="233">
        <f t="shared" si="22"/>
        <v>2020.105641025641</v>
      </c>
      <c r="J34" s="233">
        <f t="shared" si="22"/>
        <v>1475.9528205128204</v>
      </c>
      <c r="K34" s="233">
        <f t="shared" si="22"/>
        <v>1174.1528205128204</v>
      </c>
      <c r="L34" s="233">
        <f t="shared" si="22"/>
        <v>2091.3056410256409</v>
      </c>
      <c r="M34" s="233">
        <f t="shared" si="22"/>
        <v>1058.1528205128204</v>
      </c>
      <c r="N34" s="233">
        <f t="shared" si="22"/>
        <v>2091.3056410256409</v>
      </c>
      <c r="O34" s="233">
        <f t="shared" si="22"/>
        <v>1743.3056410256409</v>
      </c>
      <c r="P34" s="233">
        <f t="shared" si="22"/>
        <v>1456.9528205128204</v>
      </c>
      <c r="Q34" s="232">
        <f t="shared" si="22"/>
        <v>346.1528205128206</v>
      </c>
      <c r="R34" s="233">
        <f t="shared" si="22"/>
        <v>880.15282051282043</v>
      </c>
      <c r="S34" s="233">
        <f t="shared" si="22"/>
        <v>880.15282051282043</v>
      </c>
      <c r="T34" s="232">
        <f t="shared" si="22"/>
        <v>1236.5292307692307</v>
      </c>
      <c r="U34" s="232">
        <f t="shared" si="22"/>
        <v>354.35282051282059</v>
      </c>
      <c r="V34" s="232">
        <f t="shared" si="22"/>
        <v>494.95282051282061</v>
      </c>
      <c r="W34" s="232">
        <f t="shared" si="22"/>
        <v>509.1528205128206</v>
      </c>
      <c r="X34" s="232">
        <f t="shared" si="22"/>
        <v>865.15282051282043</v>
      </c>
      <c r="Y34" s="232">
        <f t="shared" si="22"/>
        <v>1274.5528205128203</v>
      </c>
      <c r="Z34" s="232">
        <f t="shared" si="22"/>
        <v>526.95282051282061</v>
      </c>
      <c r="AA34" s="232">
        <f t="shared" si="22"/>
        <v>1631.3056410256409</v>
      </c>
      <c r="AB34" s="232">
        <f t="shared" si="22"/>
        <v>2401.4584615384615</v>
      </c>
      <c r="AC34" s="232">
        <f t="shared" si="22"/>
        <v>962.11282051282046</v>
      </c>
      <c r="AD34" s="232">
        <f t="shared" si="22"/>
        <v>1744.9456410256407</v>
      </c>
      <c r="AE34" s="232">
        <f t="shared" si="22"/>
        <v>363.25641025641028</v>
      </c>
    </row>
    <row r="35" spans="1:31" ht="16.2" thickTop="1" x14ac:dyDescent="0.3">
      <c r="A35" s="11"/>
      <c r="C35" s="135"/>
      <c r="G35" s="230"/>
      <c r="H35" s="231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</row>
    <row r="36" spans="1:31" s="217" customFormat="1" x14ac:dyDescent="0.3">
      <c r="A36" s="229" t="s">
        <v>1</v>
      </c>
      <c r="C36" s="228"/>
      <c r="G36" s="226">
        <f t="shared" ref="G36:AE36" si="23">G5-G34</f>
        <v>-143.15282051282054</v>
      </c>
      <c r="H36" s="227">
        <f t="shared" si="23"/>
        <v>-50.105641025641035</v>
      </c>
      <c r="I36" s="226">
        <f t="shared" si="23"/>
        <v>29.894358974358965</v>
      </c>
      <c r="J36" s="226">
        <f t="shared" si="23"/>
        <v>74.047179487179619</v>
      </c>
      <c r="K36" s="226">
        <f t="shared" si="23"/>
        <v>225.84717948717957</v>
      </c>
      <c r="L36" s="226">
        <f t="shared" si="23"/>
        <v>408.69435897435915</v>
      </c>
      <c r="M36" s="226">
        <f t="shared" si="23"/>
        <v>241.84717948717957</v>
      </c>
      <c r="N36" s="226">
        <f t="shared" si="23"/>
        <v>358.69435897435915</v>
      </c>
      <c r="O36" s="226">
        <f t="shared" si="23"/>
        <v>556.69435897435915</v>
      </c>
      <c r="P36" s="226">
        <f t="shared" si="23"/>
        <v>193.04717948717962</v>
      </c>
      <c r="Q36" s="226">
        <f t="shared" si="23"/>
        <v>-46.152820512820597</v>
      </c>
      <c r="R36" s="226">
        <f t="shared" si="23"/>
        <v>169.84717948717957</v>
      </c>
      <c r="S36" s="226">
        <f t="shared" si="23"/>
        <v>119.84717948717957</v>
      </c>
      <c r="T36" s="226">
        <f t="shared" si="23"/>
        <v>63.470769230769292</v>
      </c>
      <c r="U36" s="226">
        <f t="shared" si="23"/>
        <v>-54.352820512820585</v>
      </c>
      <c r="V36" s="226">
        <f t="shared" si="23"/>
        <v>105.04717948717939</v>
      </c>
      <c r="W36" s="226">
        <f t="shared" si="23"/>
        <v>-9.1528205128205968</v>
      </c>
      <c r="X36" s="226">
        <f t="shared" si="23"/>
        <v>84.847179487179574</v>
      </c>
      <c r="Y36" s="226">
        <f t="shared" si="23"/>
        <v>-74.55282051282029</v>
      </c>
      <c r="Z36" s="226">
        <f t="shared" si="23"/>
        <v>73.047179487179392</v>
      </c>
      <c r="AA36" s="226">
        <f t="shared" si="23"/>
        <v>218.69435897435915</v>
      </c>
      <c r="AB36" s="226">
        <f t="shared" si="23"/>
        <v>1098.5415384615385</v>
      </c>
      <c r="AC36" s="226">
        <f t="shared" si="23"/>
        <v>112.88717948717954</v>
      </c>
      <c r="AD36" s="226">
        <f t="shared" si="23"/>
        <v>255.05435897435927</v>
      </c>
      <c r="AE36" s="226">
        <f t="shared" si="23"/>
        <v>206.74358974358972</v>
      </c>
    </row>
    <row r="37" spans="1:31" x14ac:dyDescent="0.3">
      <c r="A37" s="225" t="s">
        <v>0</v>
      </c>
      <c r="C37" s="135"/>
      <c r="G37" s="223" t="e">
        <f t="shared" ref="G37:AE37" si="24">G36/G5</f>
        <v>#DIV/0!</v>
      </c>
      <c r="H37" s="224">
        <f t="shared" si="24"/>
        <v>-2.5434335546010677E-2</v>
      </c>
      <c r="I37" s="223">
        <f t="shared" si="24"/>
        <v>1.4582614133833641E-2</v>
      </c>
      <c r="J37" s="223">
        <f t="shared" si="24"/>
        <v>4.7772373862696525E-2</v>
      </c>
      <c r="K37" s="223">
        <f t="shared" si="24"/>
        <v>0.16131941391941398</v>
      </c>
      <c r="L37" s="223">
        <f t="shared" si="24"/>
        <v>0.16347774358974365</v>
      </c>
      <c r="M37" s="223">
        <f t="shared" si="24"/>
        <v>0.18603629191321505</v>
      </c>
      <c r="N37" s="223">
        <f t="shared" si="24"/>
        <v>0.14640586080586088</v>
      </c>
      <c r="O37" s="223">
        <f t="shared" si="24"/>
        <v>0.24204102564102573</v>
      </c>
      <c r="P37" s="223">
        <f t="shared" si="24"/>
        <v>0.11699829059829067</v>
      </c>
      <c r="Q37" s="223">
        <f t="shared" si="24"/>
        <v>-0.15384273504273532</v>
      </c>
      <c r="R37" s="223">
        <f t="shared" si="24"/>
        <v>0.16175921855921865</v>
      </c>
      <c r="S37" s="223">
        <f t="shared" si="24"/>
        <v>0.11984717948717957</v>
      </c>
      <c r="T37" s="223">
        <f t="shared" si="24"/>
        <v>4.8823668639053304E-2</v>
      </c>
      <c r="U37" s="223">
        <f t="shared" si="24"/>
        <v>-0.18117606837606862</v>
      </c>
      <c r="V37" s="223">
        <f t="shared" si="24"/>
        <v>0.17507863247863231</v>
      </c>
      <c r="W37" s="223">
        <f t="shared" si="24"/>
        <v>-1.8305641025641195E-2</v>
      </c>
      <c r="X37" s="223">
        <f t="shared" si="24"/>
        <v>8.9312820512820607E-2</v>
      </c>
      <c r="Y37" s="223">
        <f t="shared" si="24"/>
        <v>-6.2127350427350243E-2</v>
      </c>
      <c r="Z37" s="223">
        <f t="shared" si="24"/>
        <v>0.12174529914529898</v>
      </c>
      <c r="AA37" s="223">
        <f t="shared" si="24"/>
        <v>0.1182131670131671</v>
      </c>
      <c r="AB37" s="223">
        <f t="shared" si="24"/>
        <v>0.31386901098901099</v>
      </c>
      <c r="AC37" s="223">
        <f t="shared" si="24"/>
        <v>0.10501132975551584</v>
      </c>
      <c r="AD37" s="223">
        <f t="shared" si="24"/>
        <v>0.12752717948717965</v>
      </c>
      <c r="AE37" s="223">
        <f t="shared" si="24"/>
        <v>0.36270805218173635</v>
      </c>
    </row>
    <row r="38" spans="1:31" ht="16.2" thickBot="1" x14ac:dyDescent="0.35">
      <c r="A38" s="7"/>
      <c r="B38" s="6"/>
      <c r="C38" s="90"/>
      <c r="D38" s="6"/>
      <c r="E38" s="6"/>
      <c r="F38" s="6"/>
      <c r="G38" s="112"/>
      <c r="H38" s="7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</row>
    <row r="39" spans="1:31" s="217" customFormat="1" ht="16.2" thickBot="1" x14ac:dyDescent="0.35">
      <c r="A39" s="222" t="s">
        <v>128</v>
      </c>
      <c r="B39" s="220"/>
      <c r="C39" s="221"/>
      <c r="D39" s="220"/>
      <c r="E39" s="220"/>
      <c r="F39" s="220"/>
      <c r="G39" s="219">
        <f t="shared" ref="G39:AE39" si="25">G36/G$6</f>
        <v>-143.15282051282054</v>
      </c>
      <c r="H39" s="219">
        <f t="shared" si="25"/>
        <v>-25.052820512820517</v>
      </c>
      <c r="I39" s="219">
        <f t="shared" si="25"/>
        <v>14.947179487179483</v>
      </c>
      <c r="J39" s="219">
        <f t="shared" si="25"/>
        <v>74.047179487179619</v>
      </c>
      <c r="K39" s="219">
        <f t="shared" si="25"/>
        <v>225.84717948717957</v>
      </c>
      <c r="L39" s="219">
        <f t="shared" si="25"/>
        <v>204.34717948717957</v>
      </c>
      <c r="M39" s="219">
        <f t="shared" si="25"/>
        <v>241.84717948717957</v>
      </c>
      <c r="N39" s="219">
        <f t="shared" si="25"/>
        <v>179.34717948717957</v>
      </c>
      <c r="O39" s="219">
        <f t="shared" si="25"/>
        <v>278.34717948717957</v>
      </c>
      <c r="P39" s="219">
        <f t="shared" si="25"/>
        <v>193.04717948717962</v>
      </c>
      <c r="Q39" s="219">
        <f t="shared" si="25"/>
        <v>-46.152820512820597</v>
      </c>
      <c r="R39" s="219">
        <f t="shared" si="25"/>
        <v>169.84717948717957</v>
      </c>
      <c r="S39" s="219">
        <f t="shared" si="25"/>
        <v>119.84717948717957</v>
      </c>
      <c r="T39" s="219">
        <f t="shared" si="25"/>
        <v>42.313846153846193</v>
      </c>
      <c r="U39" s="219">
        <f t="shared" si="25"/>
        <v>-54.352820512820585</v>
      </c>
      <c r="V39" s="219">
        <f t="shared" si="25"/>
        <v>105.04717948717939</v>
      </c>
      <c r="W39" s="219">
        <f t="shared" si="25"/>
        <v>-9.1528205128205968</v>
      </c>
      <c r="X39" s="219">
        <f t="shared" si="25"/>
        <v>84.847179487179574</v>
      </c>
      <c r="Y39" s="219">
        <f t="shared" si="25"/>
        <v>-74.55282051282029</v>
      </c>
      <c r="Z39" s="219">
        <f t="shared" si="25"/>
        <v>73.047179487179392</v>
      </c>
      <c r="AA39" s="219">
        <f t="shared" si="25"/>
        <v>109.34717948717957</v>
      </c>
      <c r="AB39" s="219">
        <f t="shared" si="25"/>
        <v>366.18051282051283</v>
      </c>
      <c r="AC39" s="219">
        <f t="shared" si="25"/>
        <v>112.88717948717954</v>
      </c>
      <c r="AD39" s="218">
        <f t="shared" si="25"/>
        <v>127.52717948717964</v>
      </c>
      <c r="AE39" s="218">
        <f t="shared" si="25"/>
        <v>413.48717948717945</v>
      </c>
    </row>
    <row r="40" spans="1:31" ht="16.2" thickBot="1" x14ac:dyDescent="0.35">
      <c r="A40" s="216" t="s">
        <v>0</v>
      </c>
      <c r="B40" s="33"/>
      <c r="C40" s="132"/>
      <c r="D40" s="33"/>
      <c r="E40" s="33"/>
      <c r="F40" s="33"/>
      <c r="G40" s="215" t="e">
        <f t="shared" ref="G40:AE40" si="26">G37/G$6</f>
        <v>#DIV/0!</v>
      </c>
      <c r="H40" s="215">
        <f t="shared" si="26"/>
        <v>-1.2717167773005338E-2</v>
      </c>
      <c r="I40" s="215">
        <f t="shared" si="26"/>
        <v>7.2913070669168205E-3</v>
      </c>
      <c r="J40" s="215">
        <f t="shared" si="26"/>
        <v>4.7772373862696525E-2</v>
      </c>
      <c r="K40" s="215">
        <f t="shared" si="26"/>
        <v>0.16131941391941398</v>
      </c>
      <c r="L40" s="215">
        <f t="shared" si="26"/>
        <v>8.1738871794871826E-2</v>
      </c>
      <c r="M40" s="215">
        <f t="shared" si="26"/>
        <v>0.18603629191321505</v>
      </c>
      <c r="N40" s="215">
        <f t="shared" si="26"/>
        <v>7.3202930402930438E-2</v>
      </c>
      <c r="O40" s="215">
        <f t="shared" si="26"/>
        <v>0.12102051282051286</v>
      </c>
      <c r="P40" s="215">
        <f t="shared" si="26"/>
        <v>0.11699829059829067</v>
      </c>
      <c r="Q40" s="215">
        <f t="shared" si="26"/>
        <v>-0.15384273504273532</v>
      </c>
      <c r="R40" s="215">
        <f t="shared" si="26"/>
        <v>0.16175921855921865</v>
      </c>
      <c r="S40" s="215">
        <f t="shared" si="26"/>
        <v>0.11984717948717957</v>
      </c>
      <c r="T40" s="215">
        <f t="shared" si="26"/>
        <v>3.2549112426035538E-2</v>
      </c>
      <c r="U40" s="215">
        <f t="shared" si="26"/>
        <v>-0.18117606837606862</v>
      </c>
      <c r="V40" s="215">
        <f t="shared" si="26"/>
        <v>0.17507863247863231</v>
      </c>
      <c r="W40" s="215">
        <f t="shared" si="26"/>
        <v>-1.8305641025641195E-2</v>
      </c>
      <c r="X40" s="215">
        <f t="shared" si="26"/>
        <v>8.9312820512820607E-2</v>
      </c>
      <c r="Y40" s="215">
        <f t="shared" si="26"/>
        <v>-6.2127350427350243E-2</v>
      </c>
      <c r="Z40" s="215">
        <f t="shared" si="26"/>
        <v>0.12174529914529898</v>
      </c>
      <c r="AA40" s="215">
        <f t="shared" si="26"/>
        <v>5.910658350658355E-2</v>
      </c>
      <c r="AB40" s="215">
        <f t="shared" si="26"/>
        <v>0.10462300366300366</v>
      </c>
      <c r="AC40" s="215">
        <f t="shared" si="26"/>
        <v>0.10501132975551584</v>
      </c>
      <c r="AD40" s="214">
        <f t="shared" si="26"/>
        <v>6.3763589743589824E-2</v>
      </c>
      <c r="AE40" s="214">
        <f t="shared" si="26"/>
        <v>0.7254161043634727</v>
      </c>
    </row>
    <row r="44" spans="1:31" ht="16.2" thickBot="1" x14ac:dyDescent="0.35"/>
    <row r="45" spans="1:31" s="147" customFormat="1" ht="27.75" customHeight="1" thickBot="1" x14ac:dyDescent="0.35">
      <c r="A45" s="168" t="s">
        <v>127</v>
      </c>
      <c r="B45" s="475"/>
      <c r="C45" s="476"/>
      <c r="D45" s="178"/>
      <c r="E45" s="477"/>
      <c r="F45" s="477"/>
      <c r="G45" s="210" t="s">
        <v>126</v>
      </c>
      <c r="H45" s="210" t="s">
        <v>125</v>
      </c>
      <c r="I45" s="210" t="s">
        <v>124</v>
      </c>
      <c r="J45" s="210" t="s">
        <v>123</v>
      </c>
      <c r="K45" s="210" t="s">
        <v>123</v>
      </c>
      <c r="L45" s="210" t="s">
        <v>123</v>
      </c>
      <c r="M45" s="210" t="s">
        <v>122</v>
      </c>
      <c r="N45" s="210" t="s">
        <v>122</v>
      </c>
      <c r="O45" s="210" t="s">
        <v>122</v>
      </c>
      <c r="P45" s="210" t="s">
        <v>122</v>
      </c>
      <c r="Q45" s="210" t="s">
        <v>121</v>
      </c>
      <c r="R45" s="210" t="s">
        <v>120</v>
      </c>
      <c r="S45" s="210" t="s">
        <v>120</v>
      </c>
      <c r="T45" s="210" t="s">
        <v>119</v>
      </c>
      <c r="U45" s="210" t="s">
        <v>118</v>
      </c>
      <c r="V45" s="210" t="s">
        <v>118</v>
      </c>
      <c r="W45" s="210" t="s">
        <v>117</v>
      </c>
      <c r="X45" s="210" t="s">
        <v>117</v>
      </c>
      <c r="Y45" s="210" t="s">
        <v>117</v>
      </c>
      <c r="Z45" s="210" t="s">
        <v>117</v>
      </c>
      <c r="AA45" s="210" t="s">
        <v>117</v>
      </c>
      <c r="AB45" s="210" t="s">
        <v>117</v>
      </c>
      <c r="AC45" s="210" t="s">
        <v>117</v>
      </c>
      <c r="AD45" s="210" t="s">
        <v>117</v>
      </c>
      <c r="AE45" s="210" t="s">
        <v>117</v>
      </c>
    </row>
    <row r="46" spans="1:31" s="147" customFormat="1" ht="27.75" customHeight="1" thickBot="1" x14ac:dyDescent="0.35">
      <c r="A46" s="168" t="s">
        <v>116</v>
      </c>
      <c r="B46" s="213"/>
      <c r="C46" s="212"/>
      <c r="D46" s="178"/>
      <c r="E46" s="211"/>
      <c r="F46" s="211"/>
      <c r="G46" s="210"/>
      <c r="H46" s="210" t="s">
        <v>112</v>
      </c>
      <c r="I46" s="210" t="s">
        <v>112</v>
      </c>
      <c r="J46" s="210" t="s">
        <v>115</v>
      </c>
      <c r="K46" s="210" t="s">
        <v>115</v>
      </c>
      <c r="L46" s="210" t="s">
        <v>115</v>
      </c>
      <c r="M46" s="210" t="s">
        <v>114</v>
      </c>
      <c r="N46" s="210" t="s">
        <v>114</v>
      </c>
      <c r="O46" s="210" t="s">
        <v>113</v>
      </c>
      <c r="P46" s="210" t="s">
        <v>112</v>
      </c>
      <c r="Q46" s="210" t="s">
        <v>111</v>
      </c>
      <c r="R46" s="210" t="s">
        <v>110</v>
      </c>
      <c r="S46" s="210"/>
      <c r="T46" s="210"/>
      <c r="U46" s="210"/>
      <c r="V46" s="210"/>
      <c r="W46" s="210" t="s">
        <v>109</v>
      </c>
      <c r="X46" s="210" t="s">
        <v>109</v>
      </c>
      <c r="Y46" s="210" t="s">
        <v>109</v>
      </c>
      <c r="Z46" s="210" t="s">
        <v>109</v>
      </c>
      <c r="AA46" s="210" t="s">
        <v>109</v>
      </c>
      <c r="AB46" s="210" t="s">
        <v>109</v>
      </c>
      <c r="AC46" s="210" t="s">
        <v>109</v>
      </c>
      <c r="AD46" s="210" t="s">
        <v>109</v>
      </c>
      <c r="AE46" s="210" t="s">
        <v>109</v>
      </c>
    </row>
    <row r="47" spans="1:31" s="205" customFormat="1" ht="31.5" customHeight="1" thickBot="1" x14ac:dyDescent="0.35">
      <c r="A47" s="208" t="s">
        <v>108</v>
      </c>
      <c r="B47" s="207"/>
      <c r="C47" s="209"/>
      <c r="D47" s="208"/>
      <c r="E47" s="207"/>
      <c r="F47" s="207"/>
      <c r="G47" s="206" t="s">
        <v>107</v>
      </c>
      <c r="H47" s="206" t="s">
        <v>106</v>
      </c>
      <c r="I47" s="206" t="s">
        <v>106</v>
      </c>
      <c r="J47" s="206" t="s">
        <v>105</v>
      </c>
      <c r="K47" s="206" t="s">
        <v>105</v>
      </c>
      <c r="L47" s="206" t="s">
        <v>105</v>
      </c>
      <c r="M47" s="206" t="s">
        <v>105</v>
      </c>
      <c r="N47" s="206" t="s">
        <v>105</v>
      </c>
      <c r="O47" s="206" t="s">
        <v>105</v>
      </c>
      <c r="P47" s="206" t="s">
        <v>104</v>
      </c>
      <c r="Q47" s="206" t="s">
        <v>103</v>
      </c>
      <c r="R47" s="206" t="s">
        <v>102</v>
      </c>
      <c r="S47" s="206" t="s">
        <v>101</v>
      </c>
      <c r="T47" s="206" t="s">
        <v>100</v>
      </c>
      <c r="U47" s="206" t="s">
        <v>99</v>
      </c>
      <c r="V47" s="206" t="s">
        <v>98</v>
      </c>
      <c r="W47" s="206" t="s">
        <v>97</v>
      </c>
      <c r="X47" s="206" t="s">
        <v>97</v>
      </c>
      <c r="Y47" s="206" t="s">
        <v>97</v>
      </c>
      <c r="Z47" s="206" t="s">
        <v>97</v>
      </c>
      <c r="AA47" s="206" t="s">
        <v>97</v>
      </c>
      <c r="AB47" s="206" t="s">
        <v>97</v>
      </c>
      <c r="AC47" s="206" t="s">
        <v>97</v>
      </c>
      <c r="AD47" s="206" t="s">
        <v>97</v>
      </c>
      <c r="AE47" s="206" t="s">
        <v>97</v>
      </c>
    </row>
    <row r="48" spans="1:31" s="147" customFormat="1" ht="24" customHeight="1" thickBot="1" x14ac:dyDescent="0.35">
      <c r="A48" s="149" t="s">
        <v>96</v>
      </c>
      <c r="B48" s="204"/>
      <c r="C48" s="204"/>
      <c r="D48" s="149"/>
      <c r="E48" s="204"/>
      <c r="F48" s="204"/>
      <c r="G48" s="170">
        <v>0</v>
      </c>
      <c r="H48" s="170">
        <v>1950</v>
      </c>
      <c r="I48" s="170">
        <v>2050</v>
      </c>
      <c r="J48" s="170">
        <v>2250</v>
      </c>
      <c r="K48" s="170">
        <v>2250</v>
      </c>
      <c r="L48" s="170">
        <v>2250</v>
      </c>
      <c r="M48" s="170">
        <v>2500</v>
      </c>
      <c r="N48" s="170">
        <v>2500</v>
      </c>
      <c r="O48" s="170">
        <v>2300</v>
      </c>
      <c r="P48" s="170">
        <v>1750</v>
      </c>
      <c r="Q48" s="170">
        <v>300</v>
      </c>
      <c r="R48" s="170">
        <v>950</v>
      </c>
      <c r="S48" s="170">
        <v>1000</v>
      </c>
      <c r="T48" s="170">
        <v>1300</v>
      </c>
      <c r="U48" s="170">
        <v>300</v>
      </c>
      <c r="V48" s="170">
        <v>600</v>
      </c>
      <c r="W48" s="170">
        <v>500</v>
      </c>
      <c r="X48" s="170">
        <v>500</v>
      </c>
      <c r="Y48" s="170">
        <v>500</v>
      </c>
      <c r="Z48" s="170">
        <v>500</v>
      </c>
      <c r="AA48" s="170">
        <v>500</v>
      </c>
      <c r="AB48" s="170">
        <v>500</v>
      </c>
      <c r="AC48" s="170">
        <v>500</v>
      </c>
      <c r="AD48" s="170">
        <v>500</v>
      </c>
      <c r="AE48" s="170">
        <v>500</v>
      </c>
    </row>
    <row r="49" spans="1:31" s="150" customFormat="1" ht="24" customHeight="1" thickBot="1" x14ac:dyDescent="0.35">
      <c r="A49" s="149" t="s">
        <v>95</v>
      </c>
      <c r="B49" s="204"/>
      <c r="C49" s="204"/>
      <c r="D49" s="149"/>
      <c r="E49" s="204"/>
      <c r="F49" s="204"/>
      <c r="G49" s="148">
        <v>1</v>
      </c>
      <c r="H49" s="148">
        <v>2</v>
      </c>
      <c r="I49" s="148">
        <v>2</v>
      </c>
      <c r="J49" s="148">
        <v>2</v>
      </c>
      <c r="K49" s="148">
        <v>2</v>
      </c>
      <c r="L49" s="148">
        <v>2</v>
      </c>
      <c r="M49" s="148">
        <v>2</v>
      </c>
      <c r="N49" s="148">
        <v>2</v>
      </c>
      <c r="O49" s="148">
        <v>2</v>
      </c>
      <c r="P49" s="148">
        <v>1</v>
      </c>
      <c r="Q49" s="148">
        <v>1</v>
      </c>
      <c r="R49" s="148">
        <v>1</v>
      </c>
      <c r="S49" s="148">
        <v>1</v>
      </c>
      <c r="T49" s="148">
        <v>1.5</v>
      </c>
      <c r="U49" s="148">
        <v>1</v>
      </c>
      <c r="V49" s="148">
        <v>1</v>
      </c>
      <c r="W49" s="148">
        <v>1</v>
      </c>
      <c r="X49" s="148">
        <v>1</v>
      </c>
      <c r="Y49" s="148">
        <v>1</v>
      </c>
      <c r="Z49" s="148">
        <v>1</v>
      </c>
      <c r="AA49" s="148">
        <v>1</v>
      </c>
      <c r="AB49" s="148">
        <v>1</v>
      </c>
      <c r="AC49" s="148">
        <v>1</v>
      </c>
      <c r="AD49" s="148">
        <v>1</v>
      </c>
      <c r="AE49" s="148">
        <v>1</v>
      </c>
    </row>
    <row r="50" spans="1:31" s="150" customFormat="1" ht="24" customHeight="1" thickBot="1" x14ac:dyDescent="0.35">
      <c r="A50" s="149" t="s">
        <v>94</v>
      </c>
      <c r="B50" s="204"/>
      <c r="C50" s="204"/>
      <c r="D50" s="149"/>
      <c r="E50" s="204"/>
      <c r="F50" s="204"/>
      <c r="G50" s="148">
        <v>1</v>
      </c>
      <c r="H50" s="148">
        <v>1</v>
      </c>
      <c r="I50" s="148">
        <v>1</v>
      </c>
      <c r="J50" s="148">
        <v>1.2</v>
      </c>
      <c r="K50" s="148">
        <v>1.2</v>
      </c>
      <c r="L50" s="148">
        <v>1</v>
      </c>
      <c r="M50" s="148">
        <v>1</v>
      </c>
      <c r="N50" s="148">
        <v>1</v>
      </c>
      <c r="O50" s="148">
        <v>1</v>
      </c>
      <c r="P50" s="148">
        <v>1</v>
      </c>
      <c r="Q50" s="148">
        <v>1</v>
      </c>
      <c r="R50" s="148">
        <v>1</v>
      </c>
      <c r="S50" s="148">
        <v>1</v>
      </c>
      <c r="T50" s="148">
        <v>1</v>
      </c>
      <c r="U50" s="148">
        <v>1.2</v>
      </c>
      <c r="V50" s="148">
        <v>1.2</v>
      </c>
      <c r="W50" s="148">
        <v>1</v>
      </c>
      <c r="X50" s="148">
        <v>1</v>
      </c>
      <c r="Y50" s="148">
        <v>1</v>
      </c>
      <c r="Z50" s="148">
        <v>1</v>
      </c>
      <c r="AA50" s="148">
        <v>1</v>
      </c>
      <c r="AB50" s="148">
        <v>1</v>
      </c>
      <c r="AC50" s="148">
        <v>1</v>
      </c>
      <c r="AD50" s="148">
        <v>1</v>
      </c>
      <c r="AE50" s="148">
        <v>1</v>
      </c>
    </row>
    <row r="51" spans="1:31" s="165" customFormat="1" ht="24" customHeight="1" thickBot="1" x14ac:dyDescent="0.35">
      <c r="A51" s="168" t="s">
        <v>93</v>
      </c>
      <c r="D51" s="168"/>
      <c r="G51" s="203">
        <v>0</v>
      </c>
      <c r="H51" s="203">
        <v>960</v>
      </c>
      <c r="I51" s="203">
        <v>960</v>
      </c>
      <c r="J51" s="203">
        <v>1000</v>
      </c>
      <c r="K51" s="203">
        <v>1000</v>
      </c>
      <c r="L51" s="203">
        <v>1000</v>
      </c>
      <c r="M51" s="203">
        <v>1000</v>
      </c>
      <c r="N51" s="203">
        <v>1000</v>
      </c>
      <c r="O51" s="203">
        <v>1000</v>
      </c>
      <c r="P51" s="203">
        <v>900</v>
      </c>
      <c r="Q51" s="203">
        <v>100</v>
      </c>
      <c r="R51" s="203">
        <v>400</v>
      </c>
      <c r="S51" s="203">
        <v>400</v>
      </c>
      <c r="T51" s="203">
        <v>560</v>
      </c>
      <c r="U51" s="203">
        <v>100</v>
      </c>
      <c r="V51" s="203">
        <v>150</v>
      </c>
      <c r="W51" s="203">
        <v>200</v>
      </c>
      <c r="X51" s="203">
        <v>200</v>
      </c>
      <c r="Y51" s="203">
        <v>200</v>
      </c>
      <c r="Z51" s="203">
        <v>200</v>
      </c>
      <c r="AA51" s="203">
        <v>200</v>
      </c>
      <c r="AB51" s="203">
        <v>200</v>
      </c>
      <c r="AC51" s="203">
        <v>200</v>
      </c>
      <c r="AD51" s="203">
        <v>200</v>
      </c>
      <c r="AE51" s="203">
        <v>200</v>
      </c>
    </row>
    <row r="52" spans="1:31" s="150" customFormat="1" ht="16.2" thickBot="1" x14ac:dyDescent="0.35">
      <c r="A52" s="202"/>
      <c r="B52" s="200" t="s">
        <v>28</v>
      </c>
      <c r="C52" s="199" t="s">
        <v>27</v>
      </c>
      <c r="D52" s="201" t="s">
        <v>26</v>
      </c>
      <c r="E52" s="200" t="s">
        <v>25</v>
      </c>
      <c r="F52" s="199" t="s">
        <v>24</v>
      </c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</row>
    <row r="53" spans="1:31" s="147" customFormat="1" x14ac:dyDescent="0.3">
      <c r="A53" s="160" t="s">
        <v>58</v>
      </c>
      <c r="B53" s="163"/>
      <c r="C53" s="163">
        <v>1.55</v>
      </c>
      <c r="D53" s="180"/>
      <c r="E53" s="163"/>
      <c r="F53" s="163">
        <v>2.5</v>
      </c>
      <c r="G53" s="197">
        <f>G51/$F$10*$C$10</f>
        <v>0</v>
      </c>
      <c r="H53" s="159">
        <v>500</v>
      </c>
      <c r="I53" s="197">
        <f t="shared" ref="I53:AE53" si="27">I51/$F$10*$C$10</f>
        <v>787.19999999999993</v>
      </c>
      <c r="J53" s="197">
        <f t="shared" si="27"/>
        <v>819.99999999999989</v>
      </c>
      <c r="K53" s="197">
        <f t="shared" si="27"/>
        <v>819.99999999999989</v>
      </c>
      <c r="L53" s="197">
        <f t="shared" si="27"/>
        <v>819.99999999999989</v>
      </c>
      <c r="M53" s="197">
        <f t="shared" si="27"/>
        <v>819.99999999999989</v>
      </c>
      <c r="N53" s="197">
        <f t="shared" si="27"/>
        <v>819.99999999999989</v>
      </c>
      <c r="O53" s="197">
        <f t="shared" si="27"/>
        <v>819.99999999999989</v>
      </c>
      <c r="P53" s="197">
        <f t="shared" si="27"/>
        <v>737.99999999999989</v>
      </c>
      <c r="Q53" s="197">
        <f t="shared" si="27"/>
        <v>82</v>
      </c>
      <c r="R53" s="197">
        <f t="shared" si="27"/>
        <v>328</v>
      </c>
      <c r="S53" s="197">
        <f t="shared" si="27"/>
        <v>328</v>
      </c>
      <c r="T53" s="197">
        <f t="shared" si="27"/>
        <v>459.19999999999993</v>
      </c>
      <c r="U53" s="197">
        <f t="shared" si="27"/>
        <v>82</v>
      </c>
      <c r="V53" s="197">
        <f t="shared" si="27"/>
        <v>122.99999999999999</v>
      </c>
      <c r="W53" s="197">
        <f t="shared" si="27"/>
        <v>164</v>
      </c>
      <c r="X53" s="197">
        <f t="shared" si="27"/>
        <v>164</v>
      </c>
      <c r="Y53" s="197">
        <f t="shared" si="27"/>
        <v>164</v>
      </c>
      <c r="Z53" s="197">
        <f t="shared" si="27"/>
        <v>164</v>
      </c>
      <c r="AA53" s="197">
        <f t="shared" si="27"/>
        <v>164</v>
      </c>
      <c r="AB53" s="197">
        <f t="shared" si="27"/>
        <v>164</v>
      </c>
      <c r="AC53" s="197">
        <f t="shared" si="27"/>
        <v>164</v>
      </c>
      <c r="AD53" s="197">
        <f t="shared" si="27"/>
        <v>164</v>
      </c>
      <c r="AE53" s="197">
        <f t="shared" si="27"/>
        <v>164</v>
      </c>
    </row>
    <row r="54" spans="1:31" s="147" customFormat="1" x14ac:dyDescent="0.3">
      <c r="A54" s="160" t="s">
        <v>22</v>
      </c>
      <c r="B54" s="163"/>
      <c r="C54" s="163">
        <v>0.27</v>
      </c>
      <c r="D54" s="180"/>
      <c r="E54" s="163"/>
      <c r="F54" s="163">
        <v>1</v>
      </c>
      <c r="G54" s="158">
        <f>G$8/$F$11*$C$11</f>
        <v>0</v>
      </c>
      <c r="H54" s="159">
        <v>200</v>
      </c>
      <c r="I54" s="158">
        <v>220</v>
      </c>
      <c r="J54" s="158">
        <f t="shared" ref="J54:O54" si="28">J$8/$F$11*$C$11</f>
        <v>175.5</v>
      </c>
      <c r="K54" s="158">
        <f t="shared" si="28"/>
        <v>135</v>
      </c>
      <c r="L54" s="158">
        <f t="shared" si="28"/>
        <v>270</v>
      </c>
      <c r="M54" s="158">
        <f t="shared" si="28"/>
        <v>135</v>
      </c>
      <c r="N54" s="158">
        <f t="shared" si="28"/>
        <v>270</v>
      </c>
      <c r="O54" s="158">
        <f t="shared" si="28"/>
        <v>270</v>
      </c>
      <c r="P54" s="192">
        <v>220</v>
      </c>
      <c r="Q54" s="158">
        <f t="shared" ref="Q54:AE54" si="29">Q$8/$F$11*$C$11</f>
        <v>27</v>
      </c>
      <c r="R54" s="158">
        <f t="shared" si="29"/>
        <v>108</v>
      </c>
      <c r="S54" s="158">
        <f t="shared" si="29"/>
        <v>108</v>
      </c>
      <c r="T54" s="158">
        <f t="shared" si="29"/>
        <v>151.20000000000002</v>
      </c>
      <c r="U54" s="158">
        <f t="shared" si="29"/>
        <v>27</v>
      </c>
      <c r="V54" s="158">
        <f t="shared" si="29"/>
        <v>40.5</v>
      </c>
      <c r="W54" s="158">
        <f t="shared" si="29"/>
        <v>54</v>
      </c>
      <c r="X54" s="158">
        <f t="shared" si="29"/>
        <v>108</v>
      </c>
      <c r="Y54" s="158">
        <f t="shared" si="29"/>
        <v>170.10000000000002</v>
      </c>
      <c r="Z54" s="158">
        <f t="shared" si="29"/>
        <v>56.7</v>
      </c>
      <c r="AA54" s="158">
        <f t="shared" si="29"/>
        <v>202.5</v>
      </c>
      <c r="AB54" s="158">
        <f t="shared" si="29"/>
        <v>324</v>
      </c>
      <c r="AC54" s="158">
        <f t="shared" si="29"/>
        <v>102.60000000000001</v>
      </c>
      <c r="AD54" s="158">
        <f t="shared" si="29"/>
        <v>194.4</v>
      </c>
      <c r="AE54" s="158">
        <f t="shared" si="29"/>
        <v>37.800000000000004</v>
      </c>
    </row>
    <row r="55" spans="1:31" s="193" customFormat="1" x14ac:dyDescent="0.3">
      <c r="A55" s="196" t="s">
        <v>21</v>
      </c>
      <c r="B55" s="194"/>
      <c r="C55" s="194"/>
      <c r="D55" s="195"/>
      <c r="E55" s="194"/>
      <c r="F55" s="194"/>
      <c r="G55" s="156">
        <v>0</v>
      </c>
      <c r="H55" s="157">
        <v>20</v>
      </c>
      <c r="I55" s="156">
        <v>25</v>
      </c>
      <c r="J55" s="156">
        <v>25</v>
      </c>
      <c r="K55" s="156">
        <v>25</v>
      </c>
      <c r="L55" s="156">
        <v>25</v>
      </c>
      <c r="M55" s="156">
        <v>25</v>
      </c>
      <c r="N55" s="156">
        <v>25</v>
      </c>
      <c r="O55" s="156">
        <v>25</v>
      </c>
      <c r="P55" s="192">
        <v>10</v>
      </c>
      <c r="Q55" s="156">
        <v>25</v>
      </c>
      <c r="R55" s="156">
        <v>25</v>
      </c>
      <c r="S55" s="156">
        <v>25</v>
      </c>
      <c r="T55" s="156">
        <v>25</v>
      </c>
      <c r="U55" s="156">
        <v>10</v>
      </c>
      <c r="V55" s="156">
        <v>50</v>
      </c>
      <c r="W55" s="156">
        <v>10</v>
      </c>
      <c r="X55" s="156">
        <v>10</v>
      </c>
      <c r="Y55" s="156">
        <v>10</v>
      </c>
      <c r="Z55" s="156">
        <v>10</v>
      </c>
      <c r="AA55" s="156">
        <v>10</v>
      </c>
      <c r="AB55" s="156">
        <v>10</v>
      </c>
      <c r="AC55" s="156">
        <v>10</v>
      </c>
      <c r="AD55" s="156">
        <v>10</v>
      </c>
      <c r="AE55" s="156">
        <v>10</v>
      </c>
    </row>
    <row r="56" spans="1:31" s="147" customFormat="1" x14ac:dyDescent="0.3">
      <c r="A56" s="160" t="s">
        <v>20</v>
      </c>
      <c r="B56" s="163"/>
      <c r="C56" s="163">
        <v>0.35</v>
      </c>
      <c r="D56" s="180"/>
      <c r="E56" s="163"/>
      <c r="F56" s="163">
        <v>1</v>
      </c>
      <c r="G56" s="158">
        <f>G$8/$F$13*$C$13</f>
        <v>0</v>
      </c>
      <c r="H56" s="159">
        <v>320</v>
      </c>
      <c r="I56" s="158">
        <v>320</v>
      </c>
      <c r="J56" s="158">
        <f t="shared" ref="J56:O56" si="30">J$8/$F$13*$C$13</f>
        <v>227.49999999999997</v>
      </c>
      <c r="K56" s="158">
        <f t="shared" si="30"/>
        <v>175</v>
      </c>
      <c r="L56" s="158">
        <f t="shared" si="30"/>
        <v>350</v>
      </c>
      <c r="M56" s="158">
        <f t="shared" si="30"/>
        <v>175</v>
      </c>
      <c r="N56" s="158">
        <f t="shared" si="30"/>
        <v>350</v>
      </c>
      <c r="O56" s="158">
        <f t="shared" si="30"/>
        <v>350</v>
      </c>
      <c r="P56" s="192">
        <v>270</v>
      </c>
      <c r="Q56" s="158">
        <v>50</v>
      </c>
      <c r="R56" s="158">
        <v>150</v>
      </c>
      <c r="S56" s="158">
        <f t="shared" ref="S56:AE56" si="31">S$8/$F$13*$C$13</f>
        <v>140</v>
      </c>
      <c r="T56" s="158">
        <f t="shared" si="31"/>
        <v>196</v>
      </c>
      <c r="U56" s="158">
        <f t="shared" si="31"/>
        <v>35</v>
      </c>
      <c r="V56" s="158">
        <f t="shared" si="31"/>
        <v>52.5</v>
      </c>
      <c r="W56" s="158">
        <f t="shared" si="31"/>
        <v>70</v>
      </c>
      <c r="X56" s="158">
        <f t="shared" si="31"/>
        <v>140</v>
      </c>
      <c r="Y56" s="158">
        <f t="shared" si="31"/>
        <v>220.5</v>
      </c>
      <c r="Z56" s="158">
        <f t="shared" si="31"/>
        <v>73.5</v>
      </c>
      <c r="AA56" s="158">
        <f t="shared" si="31"/>
        <v>262.5</v>
      </c>
      <c r="AB56" s="158">
        <f t="shared" si="31"/>
        <v>420</v>
      </c>
      <c r="AC56" s="158">
        <f t="shared" si="31"/>
        <v>133</v>
      </c>
      <c r="AD56" s="158">
        <f t="shared" si="31"/>
        <v>251.99999999999997</v>
      </c>
      <c r="AE56" s="158">
        <f t="shared" si="31"/>
        <v>49</v>
      </c>
    </row>
    <row r="57" spans="1:31" s="147" customFormat="1" x14ac:dyDescent="0.3">
      <c r="A57" s="160" t="s">
        <v>19</v>
      </c>
      <c r="B57" s="163"/>
      <c r="C57" s="175">
        <f>D57/26</f>
        <v>11.538461538461538</v>
      </c>
      <c r="D57" s="180">
        <v>300</v>
      </c>
      <c r="E57" s="163"/>
      <c r="F57" s="163">
        <v>1</v>
      </c>
      <c r="G57" s="158">
        <f t="shared" ref="G57:AE57" si="32">$C$14*$F$14*G$6</f>
        <v>11.538461538461538</v>
      </c>
      <c r="H57" s="159">
        <f t="shared" si="32"/>
        <v>23.076923076923077</v>
      </c>
      <c r="I57" s="158">
        <f t="shared" si="32"/>
        <v>23.076923076923077</v>
      </c>
      <c r="J57" s="158">
        <f t="shared" si="32"/>
        <v>11.538461538461538</v>
      </c>
      <c r="K57" s="158">
        <f t="shared" si="32"/>
        <v>11.538461538461538</v>
      </c>
      <c r="L57" s="158">
        <f t="shared" si="32"/>
        <v>23.076923076923077</v>
      </c>
      <c r="M57" s="158">
        <f t="shared" si="32"/>
        <v>11.538461538461538</v>
      </c>
      <c r="N57" s="158">
        <f t="shared" si="32"/>
        <v>23.076923076923077</v>
      </c>
      <c r="O57" s="158">
        <f t="shared" si="32"/>
        <v>23.076923076923077</v>
      </c>
      <c r="P57" s="158">
        <f t="shared" si="32"/>
        <v>11.538461538461538</v>
      </c>
      <c r="Q57" s="158">
        <f t="shared" si="32"/>
        <v>11.538461538461538</v>
      </c>
      <c r="R57" s="158">
        <f t="shared" si="32"/>
        <v>11.538461538461538</v>
      </c>
      <c r="S57" s="158">
        <f t="shared" si="32"/>
        <v>11.538461538461538</v>
      </c>
      <c r="T57" s="158">
        <f t="shared" si="32"/>
        <v>17.307692307692307</v>
      </c>
      <c r="U57" s="158">
        <f t="shared" si="32"/>
        <v>11.538461538461538</v>
      </c>
      <c r="V57" s="158">
        <f t="shared" si="32"/>
        <v>11.538461538461538</v>
      </c>
      <c r="W57" s="158">
        <f t="shared" si="32"/>
        <v>11.538461538461538</v>
      </c>
      <c r="X57" s="158">
        <f t="shared" si="32"/>
        <v>11.538461538461538</v>
      </c>
      <c r="Y57" s="158">
        <f t="shared" si="32"/>
        <v>11.538461538461538</v>
      </c>
      <c r="Z57" s="158">
        <f t="shared" si="32"/>
        <v>11.538461538461538</v>
      </c>
      <c r="AA57" s="158">
        <f t="shared" si="32"/>
        <v>23.076923076923077</v>
      </c>
      <c r="AB57" s="158">
        <f t="shared" si="32"/>
        <v>34.615384615384613</v>
      </c>
      <c r="AC57" s="158">
        <f t="shared" si="32"/>
        <v>11.538461538461538</v>
      </c>
      <c r="AD57" s="158">
        <f t="shared" si="32"/>
        <v>23.076923076923077</v>
      </c>
      <c r="AE57" s="158">
        <f t="shared" si="32"/>
        <v>5.7692307692307692</v>
      </c>
    </row>
    <row r="58" spans="1:31" s="147" customFormat="1" x14ac:dyDescent="0.3">
      <c r="A58" s="160" t="s">
        <v>18</v>
      </c>
      <c r="B58" s="163"/>
      <c r="C58" s="163">
        <f>D58/26</f>
        <v>7.5</v>
      </c>
      <c r="D58" s="191">
        <v>195</v>
      </c>
      <c r="E58" s="163" t="s">
        <v>3</v>
      </c>
      <c r="F58" s="163">
        <v>1</v>
      </c>
      <c r="G58" s="158">
        <f t="shared" ref="G58:AE58" si="33">$C$15*$F$15*G$6</f>
        <v>7.5</v>
      </c>
      <c r="H58" s="159">
        <f t="shared" si="33"/>
        <v>15</v>
      </c>
      <c r="I58" s="158">
        <f t="shared" si="33"/>
        <v>15</v>
      </c>
      <c r="J58" s="158">
        <f t="shared" si="33"/>
        <v>7.5</v>
      </c>
      <c r="K58" s="158">
        <f t="shared" si="33"/>
        <v>7.5</v>
      </c>
      <c r="L58" s="158">
        <f t="shared" si="33"/>
        <v>15</v>
      </c>
      <c r="M58" s="158">
        <f t="shared" si="33"/>
        <v>7.5</v>
      </c>
      <c r="N58" s="158">
        <f t="shared" si="33"/>
        <v>15</v>
      </c>
      <c r="O58" s="158">
        <f t="shared" si="33"/>
        <v>15</v>
      </c>
      <c r="P58" s="158">
        <f t="shared" si="33"/>
        <v>7.5</v>
      </c>
      <c r="Q58" s="158">
        <f t="shared" si="33"/>
        <v>7.5</v>
      </c>
      <c r="R58" s="158">
        <f t="shared" si="33"/>
        <v>7.5</v>
      </c>
      <c r="S58" s="158">
        <f t="shared" si="33"/>
        <v>7.5</v>
      </c>
      <c r="T58" s="158">
        <f t="shared" si="33"/>
        <v>11.25</v>
      </c>
      <c r="U58" s="158">
        <f t="shared" si="33"/>
        <v>7.5</v>
      </c>
      <c r="V58" s="158">
        <f t="shared" si="33"/>
        <v>7.5</v>
      </c>
      <c r="W58" s="158">
        <f t="shared" si="33"/>
        <v>7.5</v>
      </c>
      <c r="X58" s="158">
        <f t="shared" si="33"/>
        <v>7.5</v>
      </c>
      <c r="Y58" s="158">
        <f t="shared" si="33"/>
        <v>7.5</v>
      </c>
      <c r="Z58" s="158">
        <f t="shared" si="33"/>
        <v>7.5</v>
      </c>
      <c r="AA58" s="158">
        <f t="shared" si="33"/>
        <v>15</v>
      </c>
      <c r="AB58" s="158">
        <f t="shared" si="33"/>
        <v>22.5</v>
      </c>
      <c r="AC58" s="158">
        <f t="shared" si="33"/>
        <v>7.5</v>
      </c>
      <c r="AD58" s="158">
        <f t="shared" si="33"/>
        <v>15</v>
      </c>
      <c r="AE58" s="158">
        <f t="shared" si="33"/>
        <v>3.75</v>
      </c>
    </row>
    <row r="59" spans="1:31" s="150" customFormat="1" ht="16.2" thickBot="1" x14ac:dyDescent="0.35">
      <c r="A59" s="149" t="s">
        <v>17</v>
      </c>
      <c r="B59" s="172"/>
      <c r="C59" s="173">
        <f>D59/26</f>
        <v>2.3076923076923075</v>
      </c>
      <c r="D59" s="190">
        <v>60</v>
      </c>
      <c r="E59" s="172" t="s">
        <v>3</v>
      </c>
      <c r="F59" s="172">
        <v>1</v>
      </c>
      <c r="G59" s="158">
        <f t="shared" ref="G59:AE59" si="34">$C$16*$F$16*G$6</f>
        <v>2.3076923076923075</v>
      </c>
      <c r="H59" s="159">
        <f t="shared" si="34"/>
        <v>4.615384615384615</v>
      </c>
      <c r="I59" s="158">
        <f t="shared" si="34"/>
        <v>4.615384615384615</v>
      </c>
      <c r="J59" s="158">
        <f t="shared" si="34"/>
        <v>2.3076923076923075</v>
      </c>
      <c r="K59" s="158">
        <f t="shared" si="34"/>
        <v>2.3076923076923075</v>
      </c>
      <c r="L59" s="158">
        <f t="shared" si="34"/>
        <v>4.615384615384615</v>
      </c>
      <c r="M59" s="158">
        <f t="shared" si="34"/>
        <v>2.3076923076923075</v>
      </c>
      <c r="N59" s="158">
        <f t="shared" si="34"/>
        <v>4.615384615384615</v>
      </c>
      <c r="O59" s="158">
        <f t="shared" si="34"/>
        <v>4.615384615384615</v>
      </c>
      <c r="P59" s="158">
        <f t="shared" si="34"/>
        <v>2.3076923076923075</v>
      </c>
      <c r="Q59" s="158">
        <f t="shared" si="34"/>
        <v>2.3076923076923075</v>
      </c>
      <c r="R59" s="158">
        <f t="shared" si="34"/>
        <v>2.3076923076923075</v>
      </c>
      <c r="S59" s="158">
        <f t="shared" si="34"/>
        <v>2.3076923076923075</v>
      </c>
      <c r="T59" s="158">
        <f t="shared" si="34"/>
        <v>3.4615384615384612</v>
      </c>
      <c r="U59" s="158">
        <f t="shared" si="34"/>
        <v>2.3076923076923075</v>
      </c>
      <c r="V59" s="158">
        <f t="shared" si="34"/>
        <v>2.3076923076923075</v>
      </c>
      <c r="W59" s="158">
        <f t="shared" si="34"/>
        <v>2.3076923076923075</v>
      </c>
      <c r="X59" s="158">
        <f t="shared" si="34"/>
        <v>2.3076923076923075</v>
      </c>
      <c r="Y59" s="158">
        <f t="shared" si="34"/>
        <v>2.3076923076923075</v>
      </c>
      <c r="Z59" s="158">
        <f t="shared" si="34"/>
        <v>2.3076923076923075</v>
      </c>
      <c r="AA59" s="158">
        <f t="shared" si="34"/>
        <v>4.615384615384615</v>
      </c>
      <c r="AB59" s="158">
        <f t="shared" si="34"/>
        <v>6.9230769230769225</v>
      </c>
      <c r="AC59" s="158">
        <f t="shared" si="34"/>
        <v>2.3076923076923075</v>
      </c>
      <c r="AD59" s="158">
        <f t="shared" si="34"/>
        <v>4.615384615384615</v>
      </c>
      <c r="AE59" s="158">
        <f t="shared" si="34"/>
        <v>1.1538461538461537</v>
      </c>
    </row>
    <row r="60" spans="1:31" s="165" customFormat="1" ht="25.5" customHeight="1" thickBot="1" x14ac:dyDescent="0.35">
      <c r="A60" s="169" t="s">
        <v>92</v>
      </c>
      <c r="B60" s="186"/>
      <c r="C60" s="186"/>
      <c r="D60" s="187"/>
      <c r="E60" s="186"/>
      <c r="F60" s="186"/>
      <c r="G60" s="188">
        <f t="shared" ref="G60:AE60" si="35">SUM(G53:G59)</f>
        <v>21.346153846153847</v>
      </c>
      <c r="H60" s="189">
        <f t="shared" si="35"/>
        <v>1082.6923076923076</v>
      </c>
      <c r="I60" s="188">
        <f t="shared" si="35"/>
        <v>1394.8923076923074</v>
      </c>
      <c r="J60" s="188">
        <f t="shared" si="35"/>
        <v>1269.3461538461536</v>
      </c>
      <c r="K60" s="188">
        <f t="shared" si="35"/>
        <v>1176.3461538461538</v>
      </c>
      <c r="L60" s="188">
        <f t="shared" si="35"/>
        <v>1507.6923076923076</v>
      </c>
      <c r="M60" s="188">
        <f t="shared" si="35"/>
        <v>1176.3461538461538</v>
      </c>
      <c r="N60" s="188">
        <f t="shared" si="35"/>
        <v>1507.6923076923076</v>
      </c>
      <c r="O60" s="188">
        <f t="shared" si="35"/>
        <v>1507.6923076923076</v>
      </c>
      <c r="P60" s="188">
        <f t="shared" si="35"/>
        <v>1259.3461538461538</v>
      </c>
      <c r="Q60" s="188">
        <f t="shared" si="35"/>
        <v>205.34615384615387</v>
      </c>
      <c r="R60" s="188">
        <f t="shared" si="35"/>
        <v>632.34615384615381</v>
      </c>
      <c r="S60" s="188">
        <f t="shared" si="35"/>
        <v>622.34615384615381</v>
      </c>
      <c r="T60" s="188">
        <f t="shared" si="35"/>
        <v>863.41923076923069</v>
      </c>
      <c r="U60" s="188">
        <f t="shared" si="35"/>
        <v>175.34615384615387</v>
      </c>
      <c r="V60" s="188">
        <f t="shared" si="35"/>
        <v>287.34615384615387</v>
      </c>
      <c r="W60" s="188">
        <f t="shared" si="35"/>
        <v>319.34615384615387</v>
      </c>
      <c r="X60" s="188">
        <f t="shared" si="35"/>
        <v>443.34615384615387</v>
      </c>
      <c r="Y60" s="188">
        <f t="shared" si="35"/>
        <v>585.94615384615383</v>
      </c>
      <c r="Z60" s="188">
        <f t="shared" si="35"/>
        <v>325.54615384615386</v>
      </c>
      <c r="AA60" s="188">
        <f t="shared" si="35"/>
        <v>681.69230769230774</v>
      </c>
      <c r="AB60" s="188">
        <f t="shared" si="35"/>
        <v>982.03846153846155</v>
      </c>
      <c r="AC60" s="188">
        <f t="shared" si="35"/>
        <v>430.94615384615389</v>
      </c>
      <c r="AD60" s="188">
        <f t="shared" si="35"/>
        <v>663.09230769230771</v>
      </c>
      <c r="AE60" s="188">
        <f t="shared" si="35"/>
        <v>271.47307692307692</v>
      </c>
    </row>
    <row r="61" spans="1:31" s="165" customFormat="1" ht="22.5" customHeight="1" thickBot="1" x14ac:dyDescent="0.35">
      <c r="A61" s="169" t="s">
        <v>91</v>
      </c>
      <c r="B61" s="186"/>
      <c r="C61" s="186"/>
      <c r="D61" s="187"/>
      <c r="E61" s="186"/>
      <c r="F61" s="186"/>
      <c r="G61" s="188">
        <f t="shared" ref="G61:AE61" si="36">G48-G60</f>
        <v>-21.346153846153847</v>
      </c>
      <c r="H61" s="189">
        <f t="shared" si="36"/>
        <v>867.30769230769238</v>
      </c>
      <c r="I61" s="188">
        <f t="shared" si="36"/>
        <v>655.10769230769256</v>
      </c>
      <c r="J61" s="188">
        <f t="shared" si="36"/>
        <v>980.65384615384642</v>
      </c>
      <c r="K61" s="188">
        <f t="shared" si="36"/>
        <v>1073.6538461538462</v>
      </c>
      <c r="L61" s="188">
        <f t="shared" si="36"/>
        <v>742.30769230769238</v>
      </c>
      <c r="M61" s="188">
        <f t="shared" si="36"/>
        <v>1323.6538461538462</v>
      </c>
      <c r="N61" s="188">
        <f t="shared" si="36"/>
        <v>992.30769230769238</v>
      </c>
      <c r="O61" s="188">
        <f t="shared" si="36"/>
        <v>792.30769230769238</v>
      </c>
      <c r="P61" s="188">
        <f t="shared" si="36"/>
        <v>490.65384615384619</v>
      </c>
      <c r="Q61" s="188">
        <f t="shared" si="36"/>
        <v>94.653846153846132</v>
      </c>
      <c r="R61" s="188">
        <f t="shared" si="36"/>
        <v>317.65384615384619</v>
      </c>
      <c r="S61" s="188">
        <f t="shared" si="36"/>
        <v>377.65384615384619</v>
      </c>
      <c r="T61" s="188">
        <f t="shared" si="36"/>
        <v>436.58076923076931</v>
      </c>
      <c r="U61" s="188">
        <f t="shared" si="36"/>
        <v>124.65384615384613</v>
      </c>
      <c r="V61" s="188">
        <f t="shared" si="36"/>
        <v>312.65384615384613</v>
      </c>
      <c r="W61" s="188">
        <f t="shared" si="36"/>
        <v>180.65384615384613</v>
      </c>
      <c r="X61" s="188">
        <f t="shared" si="36"/>
        <v>56.653846153846132</v>
      </c>
      <c r="Y61" s="188">
        <f t="shared" si="36"/>
        <v>-85.946153846153834</v>
      </c>
      <c r="Z61" s="188">
        <f t="shared" si="36"/>
        <v>174.45384615384614</v>
      </c>
      <c r="AA61" s="188">
        <f t="shared" si="36"/>
        <v>-181.69230769230774</v>
      </c>
      <c r="AB61" s="188">
        <f t="shared" si="36"/>
        <v>-482.03846153846155</v>
      </c>
      <c r="AC61" s="188">
        <f t="shared" si="36"/>
        <v>69.053846153846109</v>
      </c>
      <c r="AD61" s="188">
        <f t="shared" si="36"/>
        <v>-163.09230769230771</v>
      </c>
      <c r="AE61" s="188">
        <f t="shared" si="36"/>
        <v>228.52692307692308</v>
      </c>
    </row>
    <row r="62" spans="1:31" s="165" customFormat="1" ht="21.75" customHeight="1" thickBot="1" x14ac:dyDescent="0.35">
      <c r="A62" s="169" t="s">
        <v>90</v>
      </c>
      <c r="B62" s="186"/>
      <c r="C62" s="186"/>
      <c r="D62" s="187"/>
      <c r="E62" s="186"/>
      <c r="F62" s="186"/>
      <c r="G62" s="184" t="e">
        <f t="shared" ref="G62:AE62" si="37">G61/G48</f>
        <v>#DIV/0!</v>
      </c>
      <c r="H62" s="185">
        <f t="shared" si="37"/>
        <v>0.44477317554240636</v>
      </c>
      <c r="I62" s="184">
        <f t="shared" si="37"/>
        <v>0.31956472795497198</v>
      </c>
      <c r="J62" s="184">
        <f t="shared" si="37"/>
        <v>0.43584615384615394</v>
      </c>
      <c r="K62" s="184">
        <f t="shared" si="37"/>
        <v>0.47717948717948722</v>
      </c>
      <c r="L62" s="184">
        <f t="shared" si="37"/>
        <v>0.32991452991452996</v>
      </c>
      <c r="M62" s="184">
        <f t="shared" si="37"/>
        <v>0.52946153846153843</v>
      </c>
      <c r="N62" s="184">
        <f t="shared" si="37"/>
        <v>0.39692307692307693</v>
      </c>
      <c r="O62" s="184">
        <f t="shared" si="37"/>
        <v>0.34448160535117062</v>
      </c>
      <c r="P62" s="184">
        <f t="shared" si="37"/>
        <v>0.28037362637362639</v>
      </c>
      <c r="Q62" s="184">
        <f t="shared" si="37"/>
        <v>0.31551282051282042</v>
      </c>
      <c r="R62" s="184">
        <f t="shared" si="37"/>
        <v>0.33437246963562756</v>
      </c>
      <c r="S62" s="184">
        <f t="shared" si="37"/>
        <v>0.37765384615384617</v>
      </c>
      <c r="T62" s="184">
        <f t="shared" si="37"/>
        <v>0.33583136094674559</v>
      </c>
      <c r="U62" s="184">
        <f t="shared" si="37"/>
        <v>0.41551282051282046</v>
      </c>
      <c r="V62" s="184">
        <f t="shared" si="37"/>
        <v>0.52108974358974358</v>
      </c>
      <c r="W62" s="184">
        <f t="shared" si="37"/>
        <v>0.36130769230769227</v>
      </c>
      <c r="X62" s="184">
        <f t="shared" si="37"/>
        <v>0.11330769230769226</v>
      </c>
      <c r="Y62" s="184">
        <f t="shared" si="37"/>
        <v>-0.17189230769230768</v>
      </c>
      <c r="Z62" s="184">
        <f t="shared" si="37"/>
        <v>0.34890769230769231</v>
      </c>
      <c r="AA62" s="184">
        <f t="shared" si="37"/>
        <v>-0.36338461538461547</v>
      </c>
      <c r="AB62" s="184">
        <f t="shared" si="37"/>
        <v>-0.96407692307692305</v>
      </c>
      <c r="AC62" s="184">
        <f t="shared" si="37"/>
        <v>0.13810769230769221</v>
      </c>
      <c r="AD62" s="184">
        <f t="shared" si="37"/>
        <v>-0.32618461538461541</v>
      </c>
      <c r="AE62" s="184">
        <f t="shared" si="37"/>
        <v>0.45705384615384614</v>
      </c>
    </row>
    <row r="63" spans="1:31" s="147" customFormat="1" x14ac:dyDescent="0.3">
      <c r="A63" s="160"/>
      <c r="B63" s="163"/>
      <c r="C63" s="163"/>
      <c r="D63" s="183"/>
      <c r="E63" s="163"/>
      <c r="F63" s="163"/>
      <c r="G63" s="181"/>
      <c r="H63" s="182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</row>
    <row r="64" spans="1:31" s="147" customFormat="1" x14ac:dyDescent="0.3">
      <c r="A64" s="160" t="s">
        <v>57</v>
      </c>
      <c r="B64" s="163">
        <v>2</v>
      </c>
      <c r="C64" s="147">
        <v>1200</v>
      </c>
      <c r="D64" s="160">
        <f>+B64*C64</f>
        <v>2400</v>
      </c>
      <c r="E64" s="147">
        <v>80000</v>
      </c>
      <c r="F64" s="163">
        <f>+D64/E64</f>
        <v>0.03</v>
      </c>
      <c r="G64" s="158">
        <f t="shared" ref="G64:AE64" si="38">G$8*$F$21</f>
        <v>0</v>
      </c>
      <c r="H64" s="159">
        <f t="shared" si="38"/>
        <v>28.799999999999997</v>
      </c>
      <c r="I64" s="158">
        <f t="shared" si="38"/>
        <v>28.799999999999997</v>
      </c>
      <c r="J64" s="158">
        <f t="shared" si="38"/>
        <v>19.5</v>
      </c>
      <c r="K64" s="158">
        <f t="shared" si="38"/>
        <v>15</v>
      </c>
      <c r="L64" s="158">
        <f t="shared" si="38"/>
        <v>30</v>
      </c>
      <c r="M64" s="158">
        <f t="shared" si="38"/>
        <v>15</v>
      </c>
      <c r="N64" s="158">
        <f t="shared" si="38"/>
        <v>30</v>
      </c>
      <c r="O64" s="158">
        <f t="shared" si="38"/>
        <v>30</v>
      </c>
      <c r="P64" s="158">
        <f t="shared" si="38"/>
        <v>27</v>
      </c>
      <c r="Q64" s="158">
        <f t="shared" si="38"/>
        <v>3</v>
      </c>
      <c r="R64" s="158">
        <f t="shared" si="38"/>
        <v>12</v>
      </c>
      <c r="S64" s="158">
        <f t="shared" si="38"/>
        <v>12</v>
      </c>
      <c r="T64" s="158">
        <f t="shared" si="38"/>
        <v>16.8</v>
      </c>
      <c r="U64" s="158">
        <f t="shared" si="38"/>
        <v>3</v>
      </c>
      <c r="V64" s="158">
        <f t="shared" si="38"/>
        <v>4.5</v>
      </c>
      <c r="W64" s="158">
        <f t="shared" si="38"/>
        <v>6</v>
      </c>
      <c r="X64" s="158">
        <f t="shared" si="38"/>
        <v>12</v>
      </c>
      <c r="Y64" s="158">
        <f t="shared" si="38"/>
        <v>18.899999999999999</v>
      </c>
      <c r="Z64" s="158">
        <f t="shared" si="38"/>
        <v>6.3</v>
      </c>
      <c r="AA64" s="158">
        <f t="shared" si="38"/>
        <v>22.5</v>
      </c>
      <c r="AB64" s="158">
        <f t="shared" si="38"/>
        <v>36</v>
      </c>
      <c r="AC64" s="158">
        <f t="shared" si="38"/>
        <v>11.4</v>
      </c>
      <c r="AD64" s="158">
        <f t="shared" si="38"/>
        <v>21.599999999999998</v>
      </c>
      <c r="AE64" s="158">
        <f t="shared" si="38"/>
        <v>4.2</v>
      </c>
    </row>
    <row r="65" spans="1:31" s="147" customFormat="1" x14ac:dyDescent="0.3">
      <c r="A65" s="160" t="s">
        <v>56</v>
      </c>
      <c r="B65" s="163">
        <v>4</v>
      </c>
      <c r="C65" s="147">
        <v>600</v>
      </c>
      <c r="D65" s="160">
        <f>+B65*C65</f>
        <v>2400</v>
      </c>
      <c r="E65" s="147">
        <v>60000</v>
      </c>
      <c r="F65" s="163">
        <f>+D65/E65</f>
        <v>0.04</v>
      </c>
      <c r="G65" s="158">
        <f t="shared" ref="G65:AE65" si="39">G$8*$F$22</f>
        <v>0</v>
      </c>
      <c r="H65" s="159">
        <f t="shared" si="39"/>
        <v>38.4</v>
      </c>
      <c r="I65" s="158">
        <f t="shared" si="39"/>
        <v>38.4</v>
      </c>
      <c r="J65" s="158">
        <f t="shared" si="39"/>
        <v>26</v>
      </c>
      <c r="K65" s="158">
        <f t="shared" si="39"/>
        <v>20</v>
      </c>
      <c r="L65" s="158">
        <f t="shared" si="39"/>
        <v>40</v>
      </c>
      <c r="M65" s="158">
        <f t="shared" si="39"/>
        <v>20</v>
      </c>
      <c r="N65" s="158">
        <f t="shared" si="39"/>
        <v>40</v>
      </c>
      <c r="O65" s="158">
        <f t="shared" si="39"/>
        <v>40</v>
      </c>
      <c r="P65" s="158">
        <f t="shared" si="39"/>
        <v>36</v>
      </c>
      <c r="Q65" s="158">
        <f t="shared" si="39"/>
        <v>4</v>
      </c>
      <c r="R65" s="158">
        <f t="shared" si="39"/>
        <v>16</v>
      </c>
      <c r="S65" s="158">
        <f t="shared" si="39"/>
        <v>16</v>
      </c>
      <c r="T65" s="158">
        <f t="shared" si="39"/>
        <v>22.400000000000002</v>
      </c>
      <c r="U65" s="158">
        <f t="shared" si="39"/>
        <v>4</v>
      </c>
      <c r="V65" s="158">
        <f t="shared" si="39"/>
        <v>6</v>
      </c>
      <c r="W65" s="158">
        <f t="shared" si="39"/>
        <v>8</v>
      </c>
      <c r="X65" s="158">
        <f t="shared" si="39"/>
        <v>16</v>
      </c>
      <c r="Y65" s="158">
        <f t="shared" si="39"/>
        <v>25.2</v>
      </c>
      <c r="Z65" s="158">
        <f t="shared" si="39"/>
        <v>8.4</v>
      </c>
      <c r="AA65" s="158">
        <f t="shared" si="39"/>
        <v>30</v>
      </c>
      <c r="AB65" s="158">
        <f t="shared" si="39"/>
        <v>48</v>
      </c>
      <c r="AC65" s="158">
        <f t="shared" si="39"/>
        <v>15.200000000000001</v>
      </c>
      <c r="AD65" s="158">
        <f t="shared" si="39"/>
        <v>28.8</v>
      </c>
      <c r="AE65" s="158">
        <f t="shared" si="39"/>
        <v>5.6000000000000005</v>
      </c>
    </row>
    <row r="66" spans="1:31" s="147" customFormat="1" x14ac:dyDescent="0.3">
      <c r="A66" s="160" t="s">
        <v>55</v>
      </c>
      <c r="B66" s="163">
        <v>12</v>
      </c>
      <c r="C66" s="147">
        <v>500</v>
      </c>
      <c r="D66" s="160">
        <f>+B66*C66</f>
        <v>6000</v>
      </c>
      <c r="E66" s="147">
        <v>60000</v>
      </c>
      <c r="F66" s="163">
        <f>+D66/E66</f>
        <v>0.1</v>
      </c>
      <c r="G66" s="158">
        <f t="shared" ref="G66:AE66" si="40">G$8*$F$23</f>
        <v>0</v>
      </c>
      <c r="H66" s="159">
        <f t="shared" si="40"/>
        <v>96</v>
      </c>
      <c r="I66" s="158">
        <f t="shared" si="40"/>
        <v>96</v>
      </c>
      <c r="J66" s="158">
        <f t="shared" si="40"/>
        <v>65</v>
      </c>
      <c r="K66" s="158">
        <f t="shared" si="40"/>
        <v>50</v>
      </c>
      <c r="L66" s="158">
        <f t="shared" si="40"/>
        <v>100</v>
      </c>
      <c r="M66" s="158">
        <f t="shared" si="40"/>
        <v>50</v>
      </c>
      <c r="N66" s="158">
        <f t="shared" si="40"/>
        <v>100</v>
      </c>
      <c r="O66" s="158">
        <f t="shared" si="40"/>
        <v>100</v>
      </c>
      <c r="P66" s="158">
        <f t="shared" si="40"/>
        <v>90</v>
      </c>
      <c r="Q66" s="158">
        <f t="shared" si="40"/>
        <v>10</v>
      </c>
      <c r="R66" s="158">
        <f t="shared" si="40"/>
        <v>40</v>
      </c>
      <c r="S66" s="158">
        <f t="shared" si="40"/>
        <v>40</v>
      </c>
      <c r="T66" s="158">
        <f t="shared" si="40"/>
        <v>56</v>
      </c>
      <c r="U66" s="158">
        <f t="shared" si="40"/>
        <v>10</v>
      </c>
      <c r="V66" s="158">
        <f t="shared" si="40"/>
        <v>15</v>
      </c>
      <c r="W66" s="158">
        <f t="shared" si="40"/>
        <v>20</v>
      </c>
      <c r="X66" s="158">
        <f t="shared" si="40"/>
        <v>40</v>
      </c>
      <c r="Y66" s="158">
        <f t="shared" si="40"/>
        <v>63</v>
      </c>
      <c r="Z66" s="158">
        <f t="shared" si="40"/>
        <v>21</v>
      </c>
      <c r="AA66" s="158">
        <f t="shared" si="40"/>
        <v>75</v>
      </c>
      <c r="AB66" s="158">
        <f t="shared" si="40"/>
        <v>120</v>
      </c>
      <c r="AC66" s="158">
        <f t="shared" si="40"/>
        <v>38</v>
      </c>
      <c r="AD66" s="158">
        <f t="shared" si="40"/>
        <v>72</v>
      </c>
      <c r="AE66" s="158">
        <f t="shared" si="40"/>
        <v>14</v>
      </c>
    </row>
    <row r="67" spans="1:31" s="147" customFormat="1" x14ac:dyDescent="0.3">
      <c r="A67" s="160" t="s">
        <v>54</v>
      </c>
      <c r="B67" s="163"/>
      <c r="C67" s="163"/>
      <c r="D67" s="180">
        <v>10000</v>
      </c>
      <c r="E67" s="163" t="s">
        <v>52</v>
      </c>
      <c r="F67" s="163">
        <v>0.15</v>
      </c>
      <c r="G67" s="158">
        <f t="shared" ref="G67:AE67" si="41">G$8*$F$24</f>
        <v>0</v>
      </c>
      <c r="H67" s="159">
        <f t="shared" si="41"/>
        <v>144</v>
      </c>
      <c r="I67" s="158">
        <f t="shared" si="41"/>
        <v>144</v>
      </c>
      <c r="J67" s="158">
        <f t="shared" si="41"/>
        <v>97.5</v>
      </c>
      <c r="K67" s="158">
        <f t="shared" si="41"/>
        <v>75</v>
      </c>
      <c r="L67" s="158">
        <f t="shared" si="41"/>
        <v>150</v>
      </c>
      <c r="M67" s="158">
        <f t="shared" si="41"/>
        <v>75</v>
      </c>
      <c r="N67" s="158">
        <f t="shared" si="41"/>
        <v>150</v>
      </c>
      <c r="O67" s="158">
        <f t="shared" si="41"/>
        <v>150</v>
      </c>
      <c r="P67" s="158">
        <f t="shared" si="41"/>
        <v>135</v>
      </c>
      <c r="Q67" s="158">
        <f t="shared" si="41"/>
        <v>15</v>
      </c>
      <c r="R67" s="158">
        <f t="shared" si="41"/>
        <v>60</v>
      </c>
      <c r="S67" s="158">
        <f t="shared" si="41"/>
        <v>60</v>
      </c>
      <c r="T67" s="158">
        <f t="shared" si="41"/>
        <v>84</v>
      </c>
      <c r="U67" s="158">
        <f t="shared" si="41"/>
        <v>15</v>
      </c>
      <c r="V67" s="158">
        <f t="shared" si="41"/>
        <v>22.5</v>
      </c>
      <c r="W67" s="158">
        <f t="shared" si="41"/>
        <v>30</v>
      </c>
      <c r="X67" s="158">
        <f t="shared" si="41"/>
        <v>60</v>
      </c>
      <c r="Y67" s="158">
        <f t="shared" si="41"/>
        <v>94.5</v>
      </c>
      <c r="Z67" s="158">
        <f t="shared" si="41"/>
        <v>31.5</v>
      </c>
      <c r="AA67" s="158">
        <f t="shared" si="41"/>
        <v>112.5</v>
      </c>
      <c r="AB67" s="158">
        <f t="shared" si="41"/>
        <v>180</v>
      </c>
      <c r="AC67" s="158">
        <f t="shared" si="41"/>
        <v>57</v>
      </c>
      <c r="AD67" s="158">
        <f t="shared" si="41"/>
        <v>108</v>
      </c>
      <c r="AE67" s="158">
        <f t="shared" si="41"/>
        <v>21</v>
      </c>
    </row>
    <row r="68" spans="1:31" s="150" customFormat="1" ht="16.2" thickBot="1" x14ac:dyDescent="0.35">
      <c r="A68" s="149" t="s">
        <v>53</v>
      </c>
      <c r="B68" s="172"/>
      <c r="C68" s="172"/>
      <c r="D68" s="179">
        <v>10000</v>
      </c>
      <c r="E68" s="172" t="s">
        <v>52</v>
      </c>
      <c r="F68" s="172">
        <v>0.02</v>
      </c>
      <c r="G68" s="170">
        <f t="shared" ref="G68:AE68" si="42">G$8*$F$25</f>
        <v>0</v>
      </c>
      <c r="H68" s="171">
        <f t="shared" si="42"/>
        <v>19.2</v>
      </c>
      <c r="I68" s="170">
        <f t="shared" si="42"/>
        <v>19.2</v>
      </c>
      <c r="J68" s="170">
        <f t="shared" si="42"/>
        <v>13</v>
      </c>
      <c r="K68" s="170">
        <f t="shared" si="42"/>
        <v>10</v>
      </c>
      <c r="L68" s="170">
        <f t="shared" si="42"/>
        <v>20</v>
      </c>
      <c r="M68" s="170">
        <f t="shared" si="42"/>
        <v>10</v>
      </c>
      <c r="N68" s="170">
        <f t="shared" si="42"/>
        <v>20</v>
      </c>
      <c r="O68" s="170">
        <f t="shared" si="42"/>
        <v>20</v>
      </c>
      <c r="P68" s="170">
        <f t="shared" si="42"/>
        <v>18</v>
      </c>
      <c r="Q68" s="170">
        <f t="shared" si="42"/>
        <v>2</v>
      </c>
      <c r="R68" s="170">
        <f t="shared" si="42"/>
        <v>8</v>
      </c>
      <c r="S68" s="170">
        <f t="shared" si="42"/>
        <v>8</v>
      </c>
      <c r="T68" s="170">
        <f t="shared" si="42"/>
        <v>11.200000000000001</v>
      </c>
      <c r="U68" s="170">
        <f t="shared" si="42"/>
        <v>2</v>
      </c>
      <c r="V68" s="170">
        <f t="shared" si="42"/>
        <v>3</v>
      </c>
      <c r="W68" s="170">
        <f t="shared" si="42"/>
        <v>4</v>
      </c>
      <c r="X68" s="170">
        <f t="shared" si="42"/>
        <v>8</v>
      </c>
      <c r="Y68" s="170">
        <f t="shared" si="42"/>
        <v>12.6</v>
      </c>
      <c r="Z68" s="170">
        <f t="shared" si="42"/>
        <v>4.2</v>
      </c>
      <c r="AA68" s="170">
        <f t="shared" si="42"/>
        <v>15</v>
      </c>
      <c r="AB68" s="170">
        <f t="shared" si="42"/>
        <v>24</v>
      </c>
      <c r="AC68" s="170">
        <f t="shared" si="42"/>
        <v>7.6000000000000005</v>
      </c>
      <c r="AD68" s="170">
        <f t="shared" si="42"/>
        <v>14.4</v>
      </c>
      <c r="AE68" s="170">
        <f t="shared" si="42"/>
        <v>2.8000000000000003</v>
      </c>
    </row>
    <row r="69" spans="1:31" s="150" customFormat="1" ht="22.5" customHeight="1" thickBot="1" x14ac:dyDescent="0.35">
      <c r="A69" s="149"/>
      <c r="B69" s="172"/>
      <c r="C69" s="172"/>
      <c r="D69" s="179"/>
      <c r="E69" s="172"/>
      <c r="F69" s="172"/>
      <c r="G69" s="170">
        <f t="shared" ref="G69:AE69" si="43">SUM(G64:G68)</f>
        <v>0</v>
      </c>
      <c r="H69" s="171">
        <f t="shared" si="43"/>
        <v>326.39999999999998</v>
      </c>
      <c r="I69" s="170">
        <f t="shared" si="43"/>
        <v>326.39999999999998</v>
      </c>
      <c r="J69" s="170">
        <f t="shared" si="43"/>
        <v>221</v>
      </c>
      <c r="K69" s="170">
        <f t="shared" si="43"/>
        <v>170</v>
      </c>
      <c r="L69" s="170">
        <f t="shared" si="43"/>
        <v>340</v>
      </c>
      <c r="M69" s="170">
        <f t="shared" si="43"/>
        <v>170</v>
      </c>
      <c r="N69" s="170">
        <f t="shared" si="43"/>
        <v>340</v>
      </c>
      <c r="O69" s="170">
        <f t="shared" si="43"/>
        <v>340</v>
      </c>
      <c r="P69" s="170">
        <f t="shared" si="43"/>
        <v>306</v>
      </c>
      <c r="Q69" s="170">
        <f t="shared" si="43"/>
        <v>34</v>
      </c>
      <c r="R69" s="170">
        <f t="shared" si="43"/>
        <v>136</v>
      </c>
      <c r="S69" s="170">
        <f t="shared" si="43"/>
        <v>136</v>
      </c>
      <c r="T69" s="170">
        <f t="shared" si="43"/>
        <v>190.39999999999998</v>
      </c>
      <c r="U69" s="170">
        <f t="shared" si="43"/>
        <v>34</v>
      </c>
      <c r="V69" s="170">
        <f t="shared" si="43"/>
        <v>51</v>
      </c>
      <c r="W69" s="170">
        <f t="shared" si="43"/>
        <v>68</v>
      </c>
      <c r="X69" s="170">
        <f t="shared" si="43"/>
        <v>136</v>
      </c>
      <c r="Y69" s="170">
        <f t="shared" si="43"/>
        <v>214.2</v>
      </c>
      <c r="Z69" s="170">
        <f t="shared" si="43"/>
        <v>71.400000000000006</v>
      </c>
      <c r="AA69" s="170">
        <f t="shared" si="43"/>
        <v>255</v>
      </c>
      <c r="AB69" s="170">
        <f t="shared" si="43"/>
        <v>408</v>
      </c>
      <c r="AC69" s="170">
        <f t="shared" si="43"/>
        <v>129.19999999999999</v>
      </c>
      <c r="AD69" s="170">
        <f t="shared" si="43"/>
        <v>244.8</v>
      </c>
      <c r="AE69" s="170">
        <f t="shared" si="43"/>
        <v>47.599999999999994</v>
      </c>
    </row>
    <row r="70" spans="1:31" s="147" customFormat="1" x14ac:dyDescent="0.3">
      <c r="A70" s="178" t="s">
        <v>13</v>
      </c>
      <c r="B70" s="177">
        <v>140</v>
      </c>
      <c r="C70" s="176" t="s">
        <v>3</v>
      </c>
      <c r="D70" s="175">
        <f>B70/25</f>
        <v>5.6</v>
      </c>
      <c r="E70" s="163" t="s">
        <v>88</v>
      </c>
      <c r="F70" s="163">
        <v>1</v>
      </c>
      <c r="G70" s="158">
        <f t="shared" ref="G70:AE70" si="44">$D$27*$F$27*G$6</f>
        <v>5.6</v>
      </c>
      <c r="H70" s="159">
        <f t="shared" si="44"/>
        <v>11.2</v>
      </c>
      <c r="I70" s="158">
        <f t="shared" si="44"/>
        <v>11.2</v>
      </c>
      <c r="J70" s="158">
        <f t="shared" si="44"/>
        <v>5.6</v>
      </c>
      <c r="K70" s="158">
        <f t="shared" si="44"/>
        <v>5.6</v>
      </c>
      <c r="L70" s="158">
        <f t="shared" si="44"/>
        <v>11.2</v>
      </c>
      <c r="M70" s="158">
        <f t="shared" si="44"/>
        <v>5.6</v>
      </c>
      <c r="N70" s="158">
        <f t="shared" si="44"/>
        <v>11.2</v>
      </c>
      <c r="O70" s="158">
        <f t="shared" si="44"/>
        <v>11.2</v>
      </c>
      <c r="P70" s="158">
        <f t="shared" si="44"/>
        <v>5.6</v>
      </c>
      <c r="Q70" s="158">
        <f t="shared" si="44"/>
        <v>5.6</v>
      </c>
      <c r="R70" s="158">
        <f t="shared" si="44"/>
        <v>5.6</v>
      </c>
      <c r="S70" s="158">
        <f t="shared" si="44"/>
        <v>5.6</v>
      </c>
      <c r="T70" s="158">
        <f t="shared" si="44"/>
        <v>8.3999999999999986</v>
      </c>
      <c r="U70" s="158">
        <f t="shared" si="44"/>
        <v>5.6</v>
      </c>
      <c r="V70" s="158">
        <f t="shared" si="44"/>
        <v>5.6</v>
      </c>
      <c r="W70" s="158">
        <f t="shared" si="44"/>
        <v>5.6</v>
      </c>
      <c r="X70" s="158">
        <f t="shared" si="44"/>
        <v>5.6</v>
      </c>
      <c r="Y70" s="158">
        <f t="shared" si="44"/>
        <v>5.6</v>
      </c>
      <c r="Z70" s="158">
        <f t="shared" si="44"/>
        <v>5.6</v>
      </c>
      <c r="AA70" s="158">
        <f t="shared" si="44"/>
        <v>11.2</v>
      </c>
      <c r="AB70" s="158">
        <f t="shared" si="44"/>
        <v>16.799999999999997</v>
      </c>
      <c r="AC70" s="158">
        <f t="shared" si="44"/>
        <v>5.6</v>
      </c>
      <c r="AD70" s="158">
        <f t="shared" si="44"/>
        <v>11.2</v>
      </c>
      <c r="AE70" s="158">
        <f t="shared" si="44"/>
        <v>2.8</v>
      </c>
    </row>
    <row r="71" spans="1:31" s="147" customFormat="1" x14ac:dyDescent="0.3">
      <c r="A71" s="160" t="s">
        <v>51</v>
      </c>
      <c r="B71" s="163">
        <v>2800</v>
      </c>
      <c r="C71" s="164" t="s">
        <v>7</v>
      </c>
      <c r="D71" s="175">
        <f>B71/300</f>
        <v>9.3333333333333339</v>
      </c>
      <c r="E71" s="163" t="s">
        <v>88</v>
      </c>
      <c r="F71" s="163">
        <v>1</v>
      </c>
      <c r="G71" s="158">
        <f t="shared" ref="G71:AE71" si="45">$D$28*$F$28*G49</f>
        <v>9.3333333333333339</v>
      </c>
      <c r="H71" s="159">
        <f t="shared" si="45"/>
        <v>18.666666666666668</v>
      </c>
      <c r="I71" s="158">
        <f t="shared" si="45"/>
        <v>18.666666666666668</v>
      </c>
      <c r="J71" s="158">
        <f t="shared" si="45"/>
        <v>18.666666666666668</v>
      </c>
      <c r="K71" s="158">
        <f t="shared" si="45"/>
        <v>18.666666666666668</v>
      </c>
      <c r="L71" s="158">
        <f t="shared" si="45"/>
        <v>18.666666666666668</v>
      </c>
      <c r="M71" s="158">
        <f t="shared" si="45"/>
        <v>18.666666666666668</v>
      </c>
      <c r="N71" s="158">
        <f t="shared" si="45"/>
        <v>18.666666666666668</v>
      </c>
      <c r="O71" s="158">
        <f t="shared" si="45"/>
        <v>18.666666666666668</v>
      </c>
      <c r="P71" s="158">
        <f t="shared" si="45"/>
        <v>9.3333333333333339</v>
      </c>
      <c r="Q71" s="158">
        <f t="shared" si="45"/>
        <v>9.3333333333333339</v>
      </c>
      <c r="R71" s="158">
        <f t="shared" si="45"/>
        <v>9.3333333333333339</v>
      </c>
      <c r="S71" s="158">
        <f t="shared" si="45"/>
        <v>9.3333333333333339</v>
      </c>
      <c r="T71" s="158">
        <f t="shared" si="45"/>
        <v>14</v>
      </c>
      <c r="U71" s="158">
        <f t="shared" si="45"/>
        <v>9.3333333333333339</v>
      </c>
      <c r="V71" s="158">
        <f t="shared" si="45"/>
        <v>9.3333333333333339</v>
      </c>
      <c r="W71" s="158">
        <f t="shared" si="45"/>
        <v>9.3333333333333339</v>
      </c>
      <c r="X71" s="158">
        <f t="shared" si="45"/>
        <v>9.3333333333333339</v>
      </c>
      <c r="Y71" s="158">
        <f t="shared" si="45"/>
        <v>9.3333333333333339</v>
      </c>
      <c r="Z71" s="158">
        <f t="shared" si="45"/>
        <v>9.3333333333333339</v>
      </c>
      <c r="AA71" s="158">
        <f t="shared" si="45"/>
        <v>9.3333333333333339</v>
      </c>
      <c r="AB71" s="158">
        <f t="shared" si="45"/>
        <v>9.3333333333333339</v>
      </c>
      <c r="AC71" s="158">
        <f t="shared" si="45"/>
        <v>9.3333333333333339</v>
      </c>
      <c r="AD71" s="158">
        <f t="shared" si="45"/>
        <v>9.3333333333333339</v>
      </c>
      <c r="AE71" s="158">
        <f t="shared" si="45"/>
        <v>9.3333333333333339</v>
      </c>
    </row>
    <row r="72" spans="1:31" s="147" customFormat="1" x14ac:dyDescent="0.3">
      <c r="A72" s="160" t="s">
        <v>50</v>
      </c>
      <c r="B72" s="163">
        <v>8000</v>
      </c>
      <c r="C72" s="164" t="s">
        <v>7</v>
      </c>
      <c r="D72" s="175">
        <f>B72/300</f>
        <v>26.666666666666668</v>
      </c>
      <c r="E72" s="163" t="s">
        <v>88</v>
      </c>
      <c r="F72" s="163">
        <v>1</v>
      </c>
      <c r="G72" s="158">
        <f t="shared" ref="G72:AE72" si="46">$D$29*$F$29*G$6</f>
        <v>26.666666666666668</v>
      </c>
      <c r="H72" s="159">
        <f t="shared" si="46"/>
        <v>53.333333333333336</v>
      </c>
      <c r="I72" s="158">
        <f t="shared" si="46"/>
        <v>53.333333333333336</v>
      </c>
      <c r="J72" s="158">
        <f t="shared" si="46"/>
        <v>26.666666666666668</v>
      </c>
      <c r="K72" s="158">
        <f t="shared" si="46"/>
        <v>26.666666666666668</v>
      </c>
      <c r="L72" s="158">
        <f t="shared" si="46"/>
        <v>53.333333333333336</v>
      </c>
      <c r="M72" s="158">
        <f t="shared" si="46"/>
        <v>26.666666666666668</v>
      </c>
      <c r="N72" s="158">
        <f t="shared" si="46"/>
        <v>53.333333333333336</v>
      </c>
      <c r="O72" s="158">
        <f t="shared" si="46"/>
        <v>53.333333333333336</v>
      </c>
      <c r="P72" s="158">
        <f t="shared" si="46"/>
        <v>26.666666666666668</v>
      </c>
      <c r="Q72" s="158">
        <f t="shared" si="46"/>
        <v>26.666666666666668</v>
      </c>
      <c r="R72" s="158">
        <f t="shared" si="46"/>
        <v>26.666666666666668</v>
      </c>
      <c r="S72" s="158">
        <f t="shared" si="46"/>
        <v>26.666666666666668</v>
      </c>
      <c r="T72" s="158">
        <f t="shared" si="46"/>
        <v>40</v>
      </c>
      <c r="U72" s="158">
        <f t="shared" si="46"/>
        <v>26.666666666666668</v>
      </c>
      <c r="V72" s="158">
        <f t="shared" si="46"/>
        <v>26.666666666666668</v>
      </c>
      <c r="W72" s="158">
        <f t="shared" si="46"/>
        <v>26.666666666666668</v>
      </c>
      <c r="X72" s="158">
        <f t="shared" si="46"/>
        <v>26.666666666666668</v>
      </c>
      <c r="Y72" s="158">
        <f t="shared" si="46"/>
        <v>26.666666666666668</v>
      </c>
      <c r="Z72" s="158">
        <f t="shared" si="46"/>
        <v>26.666666666666668</v>
      </c>
      <c r="AA72" s="158">
        <f t="shared" si="46"/>
        <v>53.333333333333336</v>
      </c>
      <c r="AB72" s="158">
        <f t="shared" si="46"/>
        <v>80</v>
      </c>
      <c r="AC72" s="158">
        <f t="shared" si="46"/>
        <v>26.666666666666668</v>
      </c>
      <c r="AD72" s="158">
        <f t="shared" si="46"/>
        <v>53.333333333333336</v>
      </c>
      <c r="AE72" s="158">
        <f t="shared" si="46"/>
        <v>13.333333333333334</v>
      </c>
    </row>
    <row r="73" spans="1:31" s="147" customFormat="1" x14ac:dyDescent="0.3">
      <c r="A73" s="160" t="s">
        <v>48</v>
      </c>
      <c r="B73" s="163">
        <v>750</v>
      </c>
      <c r="C73" s="164" t="s">
        <v>7</v>
      </c>
      <c r="D73" s="175">
        <f>B73/300</f>
        <v>2.5</v>
      </c>
      <c r="E73" s="163" t="s">
        <v>88</v>
      </c>
      <c r="F73" s="163">
        <v>1</v>
      </c>
      <c r="G73" s="158">
        <f t="shared" ref="G73:AE73" si="47">$D$30*$F$30*G$6</f>
        <v>2.5</v>
      </c>
      <c r="H73" s="159">
        <f t="shared" si="47"/>
        <v>5</v>
      </c>
      <c r="I73" s="158">
        <f t="shared" si="47"/>
        <v>5</v>
      </c>
      <c r="J73" s="158">
        <f t="shared" si="47"/>
        <v>2.5</v>
      </c>
      <c r="K73" s="158">
        <f t="shared" si="47"/>
        <v>2.5</v>
      </c>
      <c r="L73" s="158">
        <f t="shared" si="47"/>
        <v>5</v>
      </c>
      <c r="M73" s="158">
        <f t="shared" si="47"/>
        <v>2.5</v>
      </c>
      <c r="N73" s="158">
        <f t="shared" si="47"/>
        <v>5</v>
      </c>
      <c r="O73" s="158">
        <f t="shared" si="47"/>
        <v>5</v>
      </c>
      <c r="P73" s="158">
        <f t="shared" si="47"/>
        <v>2.5</v>
      </c>
      <c r="Q73" s="158">
        <f t="shared" si="47"/>
        <v>2.5</v>
      </c>
      <c r="R73" s="158">
        <f t="shared" si="47"/>
        <v>2.5</v>
      </c>
      <c r="S73" s="158">
        <f t="shared" si="47"/>
        <v>2.5</v>
      </c>
      <c r="T73" s="158">
        <f t="shared" si="47"/>
        <v>3.75</v>
      </c>
      <c r="U73" s="158">
        <f t="shared" si="47"/>
        <v>2.5</v>
      </c>
      <c r="V73" s="158">
        <f t="shared" si="47"/>
        <v>2.5</v>
      </c>
      <c r="W73" s="158">
        <f t="shared" si="47"/>
        <v>2.5</v>
      </c>
      <c r="X73" s="158">
        <f t="shared" si="47"/>
        <v>2.5</v>
      </c>
      <c r="Y73" s="158">
        <f t="shared" si="47"/>
        <v>2.5</v>
      </c>
      <c r="Z73" s="158">
        <f t="shared" si="47"/>
        <v>2.5</v>
      </c>
      <c r="AA73" s="158">
        <f t="shared" si="47"/>
        <v>5</v>
      </c>
      <c r="AB73" s="158">
        <f t="shared" si="47"/>
        <v>7.5</v>
      </c>
      <c r="AC73" s="158">
        <f t="shared" si="47"/>
        <v>2.5</v>
      </c>
      <c r="AD73" s="158">
        <f t="shared" si="47"/>
        <v>5</v>
      </c>
      <c r="AE73" s="158">
        <f t="shared" si="47"/>
        <v>1.25</v>
      </c>
    </row>
    <row r="74" spans="1:31" s="147" customFormat="1" ht="15" customHeight="1" x14ac:dyDescent="0.3">
      <c r="A74" s="160" t="s">
        <v>8</v>
      </c>
      <c r="B74" s="163">
        <v>4100</v>
      </c>
      <c r="C74" s="164" t="s">
        <v>7</v>
      </c>
      <c r="D74" s="175">
        <f>B74/300</f>
        <v>13.666666666666666</v>
      </c>
      <c r="E74" s="163" t="s">
        <v>88</v>
      </c>
      <c r="F74" s="163">
        <v>1</v>
      </c>
      <c r="G74" s="158">
        <f t="shared" ref="G74:AE74" si="48">$D$31*$F$31*G49</f>
        <v>13.666666666666666</v>
      </c>
      <c r="H74" s="159">
        <f t="shared" si="48"/>
        <v>27.333333333333332</v>
      </c>
      <c r="I74" s="158">
        <f t="shared" si="48"/>
        <v>27.333333333333332</v>
      </c>
      <c r="J74" s="158">
        <f t="shared" si="48"/>
        <v>27.333333333333332</v>
      </c>
      <c r="K74" s="158">
        <f t="shared" si="48"/>
        <v>27.333333333333332</v>
      </c>
      <c r="L74" s="158">
        <f t="shared" si="48"/>
        <v>27.333333333333332</v>
      </c>
      <c r="M74" s="158">
        <f t="shared" si="48"/>
        <v>27.333333333333332</v>
      </c>
      <c r="N74" s="158">
        <f t="shared" si="48"/>
        <v>27.333333333333332</v>
      </c>
      <c r="O74" s="158">
        <f t="shared" si="48"/>
        <v>27.333333333333332</v>
      </c>
      <c r="P74" s="158">
        <f t="shared" si="48"/>
        <v>13.666666666666666</v>
      </c>
      <c r="Q74" s="158">
        <f t="shared" si="48"/>
        <v>13.666666666666666</v>
      </c>
      <c r="R74" s="158">
        <f t="shared" si="48"/>
        <v>13.666666666666666</v>
      </c>
      <c r="S74" s="158">
        <f t="shared" si="48"/>
        <v>13.666666666666666</v>
      </c>
      <c r="T74" s="158">
        <f t="shared" si="48"/>
        <v>20.5</v>
      </c>
      <c r="U74" s="158">
        <f t="shared" si="48"/>
        <v>13.666666666666666</v>
      </c>
      <c r="V74" s="158">
        <f t="shared" si="48"/>
        <v>13.666666666666666</v>
      </c>
      <c r="W74" s="158">
        <f t="shared" si="48"/>
        <v>13.666666666666666</v>
      </c>
      <c r="X74" s="158">
        <f t="shared" si="48"/>
        <v>13.666666666666666</v>
      </c>
      <c r="Y74" s="158">
        <f t="shared" si="48"/>
        <v>13.666666666666666</v>
      </c>
      <c r="Z74" s="158">
        <f t="shared" si="48"/>
        <v>13.666666666666666</v>
      </c>
      <c r="AA74" s="158">
        <f t="shared" si="48"/>
        <v>13.666666666666666</v>
      </c>
      <c r="AB74" s="158">
        <f t="shared" si="48"/>
        <v>13.666666666666666</v>
      </c>
      <c r="AC74" s="158">
        <f t="shared" si="48"/>
        <v>13.666666666666666</v>
      </c>
      <c r="AD74" s="158">
        <f t="shared" si="48"/>
        <v>13.666666666666666</v>
      </c>
      <c r="AE74" s="158">
        <f t="shared" si="48"/>
        <v>13.666666666666666</v>
      </c>
    </row>
    <row r="75" spans="1:31" s="150" customFormat="1" ht="15" customHeight="1" thickBot="1" x14ac:dyDescent="0.35">
      <c r="A75" s="149" t="s">
        <v>89</v>
      </c>
      <c r="B75" s="172">
        <v>1601</v>
      </c>
      <c r="C75" s="174" t="s">
        <v>3</v>
      </c>
      <c r="D75" s="173">
        <f>B75/25</f>
        <v>64.040000000000006</v>
      </c>
      <c r="E75" s="172" t="s">
        <v>88</v>
      </c>
      <c r="F75" s="172">
        <v>1</v>
      </c>
      <c r="G75" s="170">
        <f t="shared" ref="G75:AE75" si="49">$D$32*$F$32*G$6</f>
        <v>64.040000000000006</v>
      </c>
      <c r="H75" s="171">
        <f t="shared" si="49"/>
        <v>128.08000000000001</v>
      </c>
      <c r="I75" s="170">
        <f t="shared" si="49"/>
        <v>128.08000000000001</v>
      </c>
      <c r="J75" s="170">
        <f t="shared" si="49"/>
        <v>64.040000000000006</v>
      </c>
      <c r="K75" s="170">
        <f t="shared" si="49"/>
        <v>64.040000000000006</v>
      </c>
      <c r="L75" s="170">
        <f t="shared" si="49"/>
        <v>128.08000000000001</v>
      </c>
      <c r="M75" s="170">
        <f t="shared" si="49"/>
        <v>64.040000000000006</v>
      </c>
      <c r="N75" s="170">
        <f t="shared" si="49"/>
        <v>128.08000000000001</v>
      </c>
      <c r="O75" s="170">
        <f t="shared" si="49"/>
        <v>128.08000000000001</v>
      </c>
      <c r="P75" s="170">
        <f t="shared" si="49"/>
        <v>64.040000000000006</v>
      </c>
      <c r="Q75" s="170">
        <f t="shared" si="49"/>
        <v>64.040000000000006</v>
      </c>
      <c r="R75" s="170">
        <f t="shared" si="49"/>
        <v>64.040000000000006</v>
      </c>
      <c r="S75" s="170">
        <f t="shared" si="49"/>
        <v>64.040000000000006</v>
      </c>
      <c r="T75" s="170">
        <f t="shared" si="49"/>
        <v>96.06</v>
      </c>
      <c r="U75" s="170">
        <f t="shared" si="49"/>
        <v>64.040000000000006</v>
      </c>
      <c r="V75" s="170">
        <f t="shared" si="49"/>
        <v>64.040000000000006</v>
      </c>
      <c r="W75" s="170">
        <f t="shared" si="49"/>
        <v>64.040000000000006</v>
      </c>
      <c r="X75" s="170">
        <f t="shared" si="49"/>
        <v>64.040000000000006</v>
      </c>
      <c r="Y75" s="170">
        <f t="shared" si="49"/>
        <v>64.040000000000006</v>
      </c>
      <c r="Z75" s="170">
        <f t="shared" si="49"/>
        <v>64.040000000000006</v>
      </c>
      <c r="AA75" s="170">
        <f t="shared" si="49"/>
        <v>128.08000000000001</v>
      </c>
      <c r="AB75" s="170">
        <f t="shared" si="49"/>
        <v>192.12</v>
      </c>
      <c r="AC75" s="170">
        <f t="shared" si="49"/>
        <v>64.040000000000006</v>
      </c>
      <c r="AD75" s="170">
        <f t="shared" si="49"/>
        <v>128.08000000000001</v>
      </c>
      <c r="AE75" s="170">
        <f t="shared" si="49"/>
        <v>32.020000000000003</v>
      </c>
    </row>
    <row r="76" spans="1:31" s="165" customFormat="1" ht="24" customHeight="1" thickBot="1" x14ac:dyDescent="0.35">
      <c r="A76" s="169" t="s">
        <v>87</v>
      </c>
      <c r="B76" s="167"/>
      <c r="C76" s="167"/>
      <c r="D76" s="168"/>
      <c r="E76" s="167"/>
      <c r="F76" s="167"/>
      <c r="G76" s="166">
        <f t="shared" ref="G76:AE76" si="50">SUM(G70:G75)</f>
        <v>121.80666666666667</v>
      </c>
      <c r="H76" s="166">
        <f t="shared" si="50"/>
        <v>243.61333333333334</v>
      </c>
      <c r="I76" s="166">
        <f t="shared" si="50"/>
        <v>243.61333333333334</v>
      </c>
      <c r="J76" s="166">
        <f t="shared" si="50"/>
        <v>144.80666666666667</v>
      </c>
      <c r="K76" s="166">
        <f t="shared" si="50"/>
        <v>144.80666666666667</v>
      </c>
      <c r="L76" s="166">
        <f t="shared" si="50"/>
        <v>243.61333333333334</v>
      </c>
      <c r="M76" s="166">
        <f t="shared" si="50"/>
        <v>144.80666666666667</v>
      </c>
      <c r="N76" s="166">
        <f t="shared" si="50"/>
        <v>243.61333333333334</v>
      </c>
      <c r="O76" s="166">
        <f t="shared" si="50"/>
        <v>243.61333333333334</v>
      </c>
      <c r="P76" s="166">
        <f t="shared" si="50"/>
        <v>121.80666666666667</v>
      </c>
      <c r="Q76" s="166">
        <f t="shared" si="50"/>
        <v>121.80666666666667</v>
      </c>
      <c r="R76" s="166">
        <f t="shared" si="50"/>
        <v>121.80666666666667</v>
      </c>
      <c r="S76" s="166">
        <f t="shared" si="50"/>
        <v>121.80666666666667</v>
      </c>
      <c r="T76" s="166">
        <f t="shared" si="50"/>
        <v>182.71</v>
      </c>
      <c r="U76" s="166">
        <f t="shared" si="50"/>
        <v>121.80666666666667</v>
      </c>
      <c r="V76" s="166">
        <f t="shared" si="50"/>
        <v>121.80666666666667</v>
      </c>
      <c r="W76" s="166">
        <f t="shared" si="50"/>
        <v>121.80666666666667</v>
      </c>
      <c r="X76" s="166">
        <f t="shared" si="50"/>
        <v>121.80666666666667</v>
      </c>
      <c r="Y76" s="166">
        <f t="shared" si="50"/>
        <v>121.80666666666667</v>
      </c>
      <c r="Z76" s="166">
        <f t="shared" si="50"/>
        <v>121.80666666666667</v>
      </c>
      <c r="AA76" s="166">
        <f t="shared" si="50"/>
        <v>220.61333333333334</v>
      </c>
      <c r="AB76" s="166">
        <f t="shared" si="50"/>
        <v>319.42</v>
      </c>
      <c r="AC76" s="166">
        <f t="shared" si="50"/>
        <v>121.80666666666667</v>
      </c>
      <c r="AD76" s="166">
        <f t="shared" si="50"/>
        <v>220.61333333333334</v>
      </c>
      <c r="AE76" s="166">
        <f t="shared" si="50"/>
        <v>72.403333333333336</v>
      </c>
    </row>
    <row r="77" spans="1:31" s="147" customFormat="1" ht="21.75" customHeight="1" thickBot="1" x14ac:dyDescent="0.35">
      <c r="A77" s="155" t="s">
        <v>2</v>
      </c>
      <c r="B77" s="163"/>
      <c r="C77" s="164"/>
      <c r="D77" s="163"/>
      <c r="E77" s="163"/>
      <c r="F77" s="163"/>
      <c r="G77" s="161">
        <f t="shared" ref="G77:AE77" si="51">G60+G69+G70+G71+G72+G73+G74+G75</f>
        <v>143.15282051282054</v>
      </c>
      <c r="H77" s="162">
        <f t="shared" si="51"/>
        <v>1652.7056410256409</v>
      </c>
      <c r="I77" s="162">
        <f t="shared" si="51"/>
        <v>1964.9056410256408</v>
      </c>
      <c r="J77" s="162">
        <f t="shared" si="51"/>
        <v>1635.1528205128202</v>
      </c>
      <c r="K77" s="162">
        <f t="shared" si="51"/>
        <v>1491.1528205128204</v>
      </c>
      <c r="L77" s="162">
        <f t="shared" si="51"/>
        <v>2091.3056410256409</v>
      </c>
      <c r="M77" s="162">
        <f t="shared" si="51"/>
        <v>1491.1528205128204</v>
      </c>
      <c r="N77" s="162">
        <f t="shared" si="51"/>
        <v>2091.3056410256409</v>
      </c>
      <c r="O77" s="162">
        <f t="shared" si="51"/>
        <v>2091.3056410256409</v>
      </c>
      <c r="P77" s="162">
        <f t="shared" si="51"/>
        <v>1687.1528205128204</v>
      </c>
      <c r="Q77" s="161">
        <f t="shared" si="51"/>
        <v>361.1528205128206</v>
      </c>
      <c r="R77" s="162">
        <f t="shared" si="51"/>
        <v>890.15282051282043</v>
      </c>
      <c r="S77" s="162">
        <f t="shared" si="51"/>
        <v>880.15282051282043</v>
      </c>
      <c r="T77" s="161">
        <f t="shared" si="51"/>
        <v>1236.5292307692307</v>
      </c>
      <c r="U77" s="161">
        <f t="shared" si="51"/>
        <v>331.15282051282054</v>
      </c>
      <c r="V77" s="161">
        <f t="shared" si="51"/>
        <v>460.1528205128206</v>
      </c>
      <c r="W77" s="161">
        <f t="shared" si="51"/>
        <v>509.1528205128206</v>
      </c>
      <c r="X77" s="161">
        <f t="shared" si="51"/>
        <v>701.15282051282043</v>
      </c>
      <c r="Y77" s="161">
        <f t="shared" si="51"/>
        <v>921.95282051282038</v>
      </c>
      <c r="Z77" s="161">
        <f t="shared" si="51"/>
        <v>518.75282051282056</v>
      </c>
      <c r="AA77" s="161">
        <f t="shared" si="51"/>
        <v>1157.3056410256411</v>
      </c>
      <c r="AB77" s="161">
        <f t="shared" si="51"/>
        <v>1709.4584615384615</v>
      </c>
      <c r="AC77" s="161">
        <f t="shared" si="51"/>
        <v>681.95282051282049</v>
      </c>
      <c r="AD77" s="161">
        <f t="shared" si="51"/>
        <v>1128.5056410256411</v>
      </c>
      <c r="AE77" s="161">
        <f t="shared" si="51"/>
        <v>391.47641025641019</v>
      </c>
    </row>
    <row r="78" spans="1:31" s="147" customFormat="1" ht="16.2" thickTop="1" x14ac:dyDescent="0.3">
      <c r="A78" s="160"/>
      <c r="C78" s="154"/>
      <c r="G78" s="158"/>
      <c r="H78" s="159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</row>
    <row r="79" spans="1:31" s="147" customFormat="1" x14ac:dyDescent="0.3">
      <c r="A79" s="155" t="s">
        <v>1</v>
      </c>
      <c r="C79" s="154"/>
      <c r="G79" s="156">
        <f t="shared" ref="G79:AE79" si="52">G48-G77</f>
        <v>-143.15282051282054</v>
      </c>
      <c r="H79" s="157">
        <f t="shared" si="52"/>
        <v>297.29435897435906</v>
      </c>
      <c r="I79" s="156">
        <f t="shared" si="52"/>
        <v>85.094358974359238</v>
      </c>
      <c r="J79" s="156">
        <f t="shared" si="52"/>
        <v>614.8471794871798</v>
      </c>
      <c r="K79" s="156">
        <f t="shared" si="52"/>
        <v>758.84717948717957</v>
      </c>
      <c r="L79" s="156">
        <f t="shared" si="52"/>
        <v>158.69435897435915</v>
      </c>
      <c r="M79" s="156">
        <f t="shared" si="52"/>
        <v>1008.8471794871796</v>
      </c>
      <c r="N79" s="156">
        <f t="shared" si="52"/>
        <v>408.69435897435915</v>
      </c>
      <c r="O79" s="156">
        <f t="shared" si="52"/>
        <v>208.69435897435915</v>
      </c>
      <c r="P79" s="156">
        <f t="shared" si="52"/>
        <v>62.847179487179574</v>
      </c>
      <c r="Q79" s="156">
        <f t="shared" si="52"/>
        <v>-61.152820512820597</v>
      </c>
      <c r="R79" s="156">
        <f t="shared" si="52"/>
        <v>59.847179487179574</v>
      </c>
      <c r="S79" s="156">
        <f t="shared" si="52"/>
        <v>119.84717948717957</v>
      </c>
      <c r="T79" s="156">
        <f t="shared" si="52"/>
        <v>63.470769230769292</v>
      </c>
      <c r="U79" s="156">
        <f t="shared" si="52"/>
        <v>-31.15282051282054</v>
      </c>
      <c r="V79" s="156">
        <f t="shared" si="52"/>
        <v>139.8471794871794</v>
      </c>
      <c r="W79" s="156">
        <f t="shared" si="52"/>
        <v>-9.1528205128205968</v>
      </c>
      <c r="X79" s="156">
        <f t="shared" si="52"/>
        <v>-201.15282051282043</v>
      </c>
      <c r="Y79" s="156">
        <f t="shared" si="52"/>
        <v>-421.95282051282038</v>
      </c>
      <c r="Z79" s="156">
        <f t="shared" si="52"/>
        <v>-18.752820512820563</v>
      </c>
      <c r="AA79" s="156">
        <f t="shared" si="52"/>
        <v>-657.30564102564108</v>
      </c>
      <c r="AB79" s="156">
        <f t="shared" si="52"/>
        <v>-1209.4584615384615</v>
      </c>
      <c r="AC79" s="156">
        <f t="shared" si="52"/>
        <v>-181.95282051282049</v>
      </c>
      <c r="AD79" s="156">
        <f t="shared" si="52"/>
        <v>-628.50564102564113</v>
      </c>
      <c r="AE79" s="156">
        <f t="shared" si="52"/>
        <v>108.52358974358981</v>
      </c>
    </row>
    <row r="80" spans="1:31" s="147" customFormat="1" x14ac:dyDescent="0.3">
      <c r="A80" s="155" t="s">
        <v>0</v>
      </c>
      <c r="C80" s="154"/>
      <c r="G80" s="152" t="e">
        <f t="shared" ref="G80:AE80" si="53">G79/G48</f>
        <v>#DIV/0!</v>
      </c>
      <c r="H80" s="153">
        <f t="shared" si="53"/>
        <v>0.15245864562787645</v>
      </c>
      <c r="I80" s="152">
        <f t="shared" si="53"/>
        <v>4.1509443402126457E-2</v>
      </c>
      <c r="J80" s="152">
        <f t="shared" si="53"/>
        <v>0.27326541310541325</v>
      </c>
      <c r="K80" s="152">
        <f t="shared" si="53"/>
        <v>0.33726541310541314</v>
      </c>
      <c r="L80" s="152">
        <f t="shared" si="53"/>
        <v>7.0530826210826292E-2</v>
      </c>
      <c r="M80" s="152">
        <f t="shared" si="53"/>
        <v>0.40353887179487186</v>
      </c>
      <c r="N80" s="152">
        <f t="shared" si="53"/>
        <v>0.16347774358974365</v>
      </c>
      <c r="O80" s="152">
        <f t="shared" si="53"/>
        <v>9.0736677814938757E-2</v>
      </c>
      <c r="P80" s="152">
        <f t="shared" si="53"/>
        <v>3.5912673992674039E-2</v>
      </c>
      <c r="Q80" s="152">
        <f t="shared" si="53"/>
        <v>-0.20384273504273531</v>
      </c>
      <c r="R80" s="152">
        <f t="shared" si="53"/>
        <v>6.2997031039136397E-2</v>
      </c>
      <c r="S80" s="152">
        <f t="shared" si="53"/>
        <v>0.11984717948717957</v>
      </c>
      <c r="T80" s="152">
        <f t="shared" si="53"/>
        <v>4.8823668639053304E-2</v>
      </c>
      <c r="U80" s="152">
        <f t="shared" si="53"/>
        <v>-0.10384273504273513</v>
      </c>
      <c r="V80" s="152">
        <f t="shared" si="53"/>
        <v>0.23307863247863234</v>
      </c>
      <c r="W80" s="152">
        <f t="shared" si="53"/>
        <v>-1.8305641025641195E-2</v>
      </c>
      <c r="X80" s="152">
        <f t="shared" si="53"/>
        <v>-0.40230564102564087</v>
      </c>
      <c r="Y80" s="152">
        <f t="shared" si="53"/>
        <v>-0.84390564102564081</v>
      </c>
      <c r="Z80" s="152">
        <f t="shared" si="53"/>
        <v>-3.7505641025641127E-2</v>
      </c>
      <c r="AA80" s="152">
        <f t="shared" si="53"/>
        <v>-1.3146112820512821</v>
      </c>
      <c r="AB80" s="152">
        <f t="shared" si="53"/>
        <v>-2.4189169230769232</v>
      </c>
      <c r="AC80" s="152">
        <f t="shared" si="53"/>
        <v>-0.36390564102564099</v>
      </c>
      <c r="AD80" s="152">
        <f t="shared" si="53"/>
        <v>-1.2570112820512822</v>
      </c>
      <c r="AE80" s="152">
        <f t="shared" si="53"/>
        <v>0.21704717948717961</v>
      </c>
    </row>
    <row r="81" spans="1:31" s="147" customFormat="1" ht="16.2" thickBot="1" x14ac:dyDescent="0.35">
      <c r="A81" s="149"/>
      <c r="B81" s="150"/>
      <c r="C81" s="151"/>
      <c r="D81" s="150"/>
      <c r="E81" s="150"/>
      <c r="F81" s="150"/>
      <c r="G81" s="148"/>
      <c r="H81" s="149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</row>
  </sheetData>
  <mergeCells count="4">
    <mergeCell ref="B2:C2"/>
    <mergeCell ref="E2:F2"/>
    <mergeCell ref="B45:C45"/>
    <mergeCell ref="E45:F45"/>
  </mergeCells>
  <pageMargins left="0.31496062992125984" right="0.31496062992125984" top="0.35433070866141736" bottom="0.35433070866141736" header="0.31496062992125984" footer="0.31496062992125984"/>
  <pageSetup paperSize="9" scale="79" fitToWidth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64"/>
  <sheetViews>
    <sheetView zoomScaleNormal="100" workbookViewId="0">
      <pane xSplit="6" ySplit="2" topLeftCell="G60" activePane="bottomRight" state="frozen"/>
      <selection pane="topRight" activeCell="G1" sqref="G1"/>
      <selection pane="bottomLeft" activeCell="A4" sqref="A4"/>
      <selection pane="bottomRight" activeCell="G54" sqref="G54"/>
    </sheetView>
  </sheetViews>
  <sheetFormatPr defaultColWidth="9.109375" defaultRowHeight="15.6" outlineLevelCol="3" x14ac:dyDescent="0.3"/>
  <cols>
    <col min="1" max="1" width="43.4414062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1.5546875" style="2" customWidth="1" collapsed="1"/>
    <col min="8" max="14" width="11.5546875" style="2" customWidth="1"/>
    <col min="15" max="15" width="13.44140625" style="292" customWidth="1"/>
    <col min="16" max="16" width="11.5546875" style="2" customWidth="1"/>
    <col min="17" max="17" width="13.44140625" style="292" customWidth="1"/>
    <col min="18" max="16384" width="9.109375" style="1"/>
  </cols>
  <sheetData>
    <row r="1" spans="1:17" ht="27.75" customHeight="1" thickBot="1" x14ac:dyDescent="0.35">
      <c r="A1" s="415" t="s">
        <v>44</v>
      </c>
      <c r="B1" s="478"/>
      <c r="C1" s="478"/>
      <c r="D1" s="62"/>
      <c r="E1" s="470"/>
      <c r="F1" s="470"/>
      <c r="G1" s="488">
        <v>43524</v>
      </c>
      <c r="H1" s="483"/>
      <c r="I1" s="483"/>
      <c r="J1" s="483"/>
      <c r="K1" s="483"/>
      <c r="L1" s="483"/>
      <c r="M1" s="483"/>
      <c r="N1" s="483"/>
      <c r="O1" s="483"/>
      <c r="P1" s="483"/>
      <c r="Q1" s="489"/>
    </row>
    <row r="2" spans="1:17" ht="18" customHeight="1" thickBot="1" x14ac:dyDescent="0.35">
      <c r="A2" s="111"/>
      <c r="B2" s="33"/>
      <c r="C2" s="33"/>
      <c r="D2" s="68"/>
      <c r="E2" s="33"/>
      <c r="F2" s="132"/>
      <c r="G2" s="345" t="s">
        <v>38</v>
      </c>
      <c r="H2" s="330" t="s">
        <v>36</v>
      </c>
      <c r="I2" s="330" t="s">
        <v>151</v>
      </c>
      <c r="J2" s="330" t="s">
        <v>152</v>
      </c>
      <c r="K2" s="330" t="s">
        <v>160</v>
      </c>
      <c r="L2" s="330" t="s">
        <v>164</v>
      </c>
      <c r="M2" s="330" t="s">
        <v>165</v>
      </c>
      <c r="N2" s="330" t="s">
        <v>166</v>
      </c>
      <c r="O2" s="331" t="s">
        <v>34</v>
      </c>
      <c r="P2" s="353" t="s">
        <v>59</v>
      </c>
      <c r="Q2" s="379" t="s">
        <v>34</v>
      </c>
    </row>
    <row r="3" spans="1:17" ht="23.25" customHeight="1" thickBot="1" x14ac:dyDescent="0.35">
      <c r="A3" s="112" t="s">
        <v>33</v>
      </c>
      <c r="B3" s="65"/>
      <c r="C3" s="65"/>
      <c r="D3" s="7"/>
      <c r="E3" s="65"/>
      <c r="F3" s="133"/>
      <c r="G3" s="346">
        <v>17096</v>
      </c>
      <c r="H3" s="335">
        <v>13838</v>
      </c>
      <c r="I3" s="335">
        <v>26917.439999999999</v>
      </c>
      <c r="J3" s="335">
        <v>16971</v>
      </c>
      <c r="K3" s="335">
        <v>19701</v>
      </c>
      <c r="L3" s="335">
        <v>8946</v>
      </c>
      <c r="M3" s="335">
        <v>15896.76</v>
      </c>
      <c r="N3" s="335"/>
      <c r="O3" s="294">
        <f>SUM(G3:N3)</f>
        <v>119366.2</v>
      </c>
      <c r="P3" s="354">
        <v>5226.47</v>
      </c>
      <c r="Q3" s="380">
        <f>O3+P3</f>
        <v>124592.67</v>
      </c>
    </row>
    <row r="4" spans="1:17" s="6" customFormat="1" ht="16.2" thickBot="1" x14ac:dyDescent="0.35">
      <c r="A4" s="113" t="s">
        <v>45</v>
      </c>
      <c r="B4" s="71"/>
      <c r="C4" s="71"/>
      <c r="D4" s="68"/>
      <c r="E4" s="71"/>
      <c r="F4" s="134"/>
      <c r="G4" s="347">
        <v>17</v>
      </c>
      <c r="H4" s="336">
        <v>25</v>
      </c>
      <c r="I4" s="336">
        <v>21</v>
      </c>
      <c r="J4" s="336">
        <v>17</v>
      </c>
      <c r="K4" s="336">
        <v>18</v>
      </c>
      <c r="L4" s="336">
        <v>14</v>
      </c>
      <c r="M4" s="336">
        <v>16</v>
      </c>
      <c r="N4" s="336"/>
      <c r="O4" s="295">
        <f>SUM(G4:N4)</f>
        <v>128</v>
      </c>
      <c r="P4" s="355">
        <v>3</v>
      </c>
      <c r="Q4" s="381">
        <f t="shared" ref="Q4:Q21" si="0">O4+P4</f>
        <v>131</v>
      </c>
    </row>
    <row r="5" spans="1:17" x14ac:dyDescent="0.3">
      <c r="A5" s="114" t="s">
        <v>32</v>
      </c>
      <c r="D5" s="11"/>
      <c r="F5" s="135"/>
      <c r="G5" s="348">
        <v>7150.24</v>
      </c>
      <c r="H5" s="337">
        <v>3576.41</v>
      </c>
      <c r="I5" s="337">
        <v>11078.23</v>
      </c>
      <c r="J5" s="337">
        <v>5972.36</v>
      </c>
      <c r="K5" s="338">
        <v>9062.9500000000007</v>
      </c>
      <c r="L5" s="338">
        <v>2493.5500000000002</v>
      </c>
      <c r="M5" s="338">
        <v>7541.1</v>
      </c>
      <c r="N5" s="338"/>
      <c r="O5" s="296">
        <f>SUM(G5:N5)</f>
        <v>46874.840000000004</v>
      </c>
      <c r="Q5" s="382">
        <f t="shared" si="0"/>
        <v>46874.840000000004</v>
      </c>
    </row>
    <row r="6" spans="1:17" x14ac:dyDescent="0.3">
      <c r="A6" s="114" t="s">
        <v>31</v>
      </c>
      <c r="B6" s="59"/>
      <c r="C6" s="59"/>
      <c r="D6" s="60"/>
      <c r="E6" s="59"/>
      <c r="F6" s="136"/>
      <c r="G6" s="348">
        <v>2.1800000000000002</v>
      </c>
      <c r="H6" s="337">
        <v>2.1800000000000002</v>
      </c>
      <c r="I6" s="337">
        <v>2.1800000000000002</v>
      </c>
      <c r="J6" s="337">
        <v>2.1800000000000002</v>
      </c>
      <c r="K6" s="337">
        <v>2.1800000000000002</v>
      </c>
      <c r="L6" s="337">
        <v>2.1800000000000002</v>
      </c>
      <c r="M6" s="337">
        <v>2.1800000000000002</v>
      </c>
      <c r="N6" s="337"/>
      <c r="O6" s="296">
        <v>2.1800000000000002</v>
      </c>
      <c r="Q6" s="382">
        <f t="shared" si="0"/>
        <v>2.1800000000000002</v>
      </c>
    </row>
    <row r="7" spans="1:17" x14ac:dyDescent="0.3">
      <c r="A7" s="114" t="s">
        <v>30</v>
      </c>
      <c r="B7" s="59"/>
      <c r="C7" s="59"/>
      <c r="D7" s="60"/>
      <c r="E7" s="59"/>
      <c r="F7" s="136"/>
      <c r="G7" s="58">
        <f>G12/G6</f>
        <v>2683.3165137614678</v>
      </c>
      <c r="H7" s="57">
        <f t="shared" ref="H7:O7" si="1">H12/H6</f>
        <v>1382.1697247706422</v>
      </c>
      <c r="I7" s="57">
        <f t="shared" si="1"/>
        <v>4336.6926605504586</v>
      </c>
      <c r="J7" s="57">
        <f t="shared" si="1"/>
        <v>2889.9082568807339</v>
      </c>
      <c r="K7" s="57">
        <f t="shared" si="1"/>
        <v>3759.7844036697243</v>
      </c>
      <c r="L7" s="57">
        <f t="shared" si="1"/>
        <v>1100.9174311926604</v>
      </c>
      <c r="M7" s="57">
        <f t="shared" si="1"/>
        <v>2968.4220183486236</v>
      </c>
      <c r="N7" s="57" t="e">
        <f t="shared" si="1"/>
        <v>#DIV/0!</v>
      </c>
      <c r="O7" s="297">
        <f t="shared" si="1"/>
        <v>19121.211009174312</v>
      </c>
      <c r="P7" s="101"/>
      <c r="Q7" s="383">
        <f t="shared" si="0"/>
        <v>19121.211009174312</v>
      </c>
    </row>
    <row r="8" spans="1:17" x14ac:dyDescent="0.3">
      <c r="A8" s="114" t="s">
        <v>29</v>
      </c>
      <c r="B8" s="59"/>
      <c r="C8" s="59"/>
      <c r="D8" s="60"/>
      <c r="E8" s="59"/>
      <c r="F8" s="136"/>
      <c r="G8" s="58">
        <f t="shared" ref="G8:O8" si="2">G5/G7</f>
        <v>2.6647024170759517</v>
      </c>
      <c r="H8" s="57">
        <f t="shared" si="2"/>
        <v>2.587533163189109</v>
      </c>
      <c r="I8" s="57">
        <f t="shared" si="2"/>
        <v>2.5545342654265553</v>
      </c>
      <c r="J8" s="57">
        <f t="shared" si="2"/>
        <v>2.0666261587301586</v>
      </c>
      <c r="K8" s="57">
        <f t="shared" si="2"/>
        <v>2.4104972591391518</v>
      </c>
      <c r="L8" s="57">
        <f t="shared" si="2"/>
        <v>2.2649745833333337</v>
      </c>
      <c r="M8" s="57">
        <f t="shared" si="2"/>
        <v>2.5404406628796079</v>
      </c>
      <c r="N8" s="57" t="e">
        <f t="shared" si="2"/>
        <v>#DIV/0!</v>
      </c>
      <c r="O8" s="297">
        <f t="shared" si="2"/>
        <v>2.4514577019996047</v>
      </c>
      <c r="P8" s="101"/>
      <c r="Q8" s="383">
        <f t="shared" si="0"/>
        <v>2.4514577019996047</v>
      </c>
    </row>
    <row r="9" spans="1:17" ht="16.2" thickBot="1" x14ac:dyDescent="0.35">
      <c r="A9" s="112" t="s">
        <v>66</v>
      </c>
      <c r="B9" s="55"/>
      <c r="C9" s="55"/>
      <c r="D9" s="56"/>
      <c r="E9" s="55"/>
      <c r="F9" s="140"/>
      <c r="G9" s="139">
        <f t="shared" ref="G9:N9" si="3">G3/G5</f>
        <v>2.3909686947570989</v>
      </c>
      <c r="H9" s="92">
        <f t="shared" si="3"/>
        <v>3.869243179613076</v>
      </c>
      <c r="I9" s="92">
        <f t="shared" si="3"/>
        <v>2.4297599887346624</v>
      </c>
      <c r="J9" s="92">
        <f t="shared" si="3"/>
        <v>2.8415902591270452</v>
      </c>
      <c r="K9" s="92">
        <f t="shared" si="3"/>
        <v>2.1737955080851155</v>
      </c>
      <c r="L9" s="92">
        <f t="shared" si="3"/>
        <v>3.5876561528744157</v>
      </c>
      <c r="M9" s="92">
        <f t="shared" si="3"/>
        <v>2.1080160719258463</v>
      </c>
      <c r="N9" s="92" t="e">
        <f t="shared" si="3"/>
        <v>#DIV/0!</v>
      </c>
      <c r="O9" s="298">
        <f>(O3-N3)/O5</f>
        <v>2.5464876253444277</v>
      </c>
      <c r="P9" s="4"/>
      <c r="Q9" s="384">
        <f t="shared" si="0"/>
        <v>2.5464876253444277</v>
      </c>
    </row>
    <row r="10" spans="1:17" ht="16.2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8"/>
      <c r="H10" s="47"/>
      <c r="I10" s="47"/>
      <c r="J10" s="47"/>
      <c r="K10" s="47"/>
      <c r="L10" s="47"/>
      <c r="M10" s="47"/>
      <c r="N10" s="356"/>
      <c r="O10" s="267"/>
      <c r="P10" s="356"/>
      <c r="Q10" s="385"/>
    </row>
    <row r="11" spans="1:17" x14ac:dyDescent="0.3">
      <c r="A11" s="114" t="s">
        <v>60</v>
      </c>
      <c r="B11" s="44"/>
      <c r="C11" s="44"/>
      <c r="D11" s="45"/>
      <c r="E11" s="44"/>
      <c r="F11" s="138"/>
      <c r="G11" s="21"/>
      <c r="H11" s="20"/>
      <c r="I11" s="19"/>
      <c r="J11" s="20"/>
      <c r="K11" s="19"/>
      <c r="L11" s="19"/>
      <c r="M11" s="19"/>
      <c r="N11" s="19"/>
      <c r="O11" s="359">
        <f t="shared" ref="O11:Q22" si="4">SUM(G11:N11)</f>
        <v>0</v>
      </c>
      <c r="P11" s="339">
        <v>4831.6000000000004</v>
      </c>
      <c r="Q11" s="386">
        <f t="shared" si="0"/>
        <v>4831.6000000000004</v>
      </c>
    </row>
    <row r="12" spans="1:17" x14ac:dyDescent="0.3">
      <c r="A12" s="114" t="s">
        <v>23</v>
      </c>
      <c r="B12" s="2"/>
      <c r="C12" s="2"/>
      <c r="D12" s="13"/>
      <c r="E12" s="2"/>
      <c r="F12" s="12"/>
      <c r="G12" s="349">
        <v>5849.63</v>
      </c>
      <c r="H12" s="339">
        <v>3013.13</v>
      </c>
      <c r="I12" s="339">
        <v>9453.99</v>
      </c>
      <c r="J12" s="339">
        <v>6300</v>
      </c>
      <c r="K12" s="339">
        <v>8196.33</v>
      </c>
      <c r="L12" s="339">
        <v>2400</v>
      </c>
      <c r="M12" s="339">
        <v>6471.16</v>
      </c>
      <c r="N12" s="339"/>
      <c r="O12" s="359">
        <f t="shared" si="4"/>
        <v>41684.240000000005</v>
      </c>
      <c r="P12" s="19"/>
      <c r="Q12" s="386">
        <f t="shared" si="0"/>
        <v>41684.240000000005</v>
      </c>
    </row>
    <row r="13" spans="1:17" x14ac:dyDescent="0.3">
      <c r="A13" s="114" t="s">
        <v>22</v>
      </c>
      <c r="B13" s="2"/>
      <c r="C13" s="2"/>
      <c r="D13" s="13"/>
      <c r="E13" s="2"/>
      <c r="F13" s="12"/>
      <c r="G13" s="349">
        <v>1405.3</v>
      </c>
      <c r="H13" s="339">
        <v>635.5</v>
      </c>
      <c r="I13" s="339">
        <v>2317.4</v>
      </c>
      <c r="J13" s="339">
        <v>1642.6</v>
      </c>
      <c r="K13" s="339">
        <v>1904.4</v>
      </c>
      <c r="L13" s="339">
        <v>553.29999999999995</v>
      </c>
      <c r="M13" s="339">
        <v>1552.6</v>
      </c>
      <c r="N13" s="339"/>
      <c r="O13" s="359">
        <f t="shared" si="4"/>
        <v>10011.099999999999</v>
      </c>
      <c r="P13" s="19"/>
      <c r="Q13" s="386">
        <f t="shared" si="0"/>
        <v>10011.099999999999</v>
      </c>
    </row>
    <row r="14" spans="1:17" x14ac:dyDescent="0.3">
      <c r="A14" s="114" t="s">
        <v>21</v>
      </c>
      <c r="B14" s="2"/>
      <c r="C14" s="2"/>
      <c r="D14" s="13"/>
      <c r="E14" s="2"/>
      <c r="F14" s="12"/>
      <c r="G14" s="349">
        <v>265</v>
      </c>
      <c r="H14" s="339">
        <v>240</v>
      </c>
      <c r="I14" s="339">
        <v>250</v>
      </c>
      <c r="J14" s="339">
        <v>200</v>
      </c>
      <c r="K14" s="339">
        <v>195</v>
      </c>
      <c r="L14" s="339">
        <v>112</v>
      </c>
      <c r="M14" s="339">
        <v>165</v>
      </c>
      <c r="N14" s="339"/>
      <c r="O14" s="359">
        <f t="shared" si="4"/>
        <v>1427</v>
      </c>
      <c r="P14" s="19"/>
      <c r="Q14" s="386">
        <f t="shared" si="0"/>
        <v>1427</v>
      </c>
    </row>
    <row r="15" spans="1:17" x14ac:dyDescent="0.3">
      <c r="A15" s="114" t="s">
        <v>84</v>
      </c>
      <c r="B15" s="2"/>
      <c r="C15" s="2"/>
      <c r="D15" s="13"/>
      <c r="E15" s="2"/>
      <c r="F15" s="12"/>
      <c r="G15" s="349"/>
      <c r="H15" s="339"/>
      <c r="I15" s="339"/>
      <c r="J15" s="339"/>
      <c r="K15" s="339"/>
      <c r="L15" s="339"/>
      <c r="M15" s="339"/>
      <c r="N15" s="339"/>
      <c r="O15" s="359">
        <f t="shared" si="4"/>
        <v>0</v>
      </c>
      <c r="P15" s="19"/>
      <c r="Q15" s="386">
        <f t="shared" si="0"/>
        <v>0</v>
      </c>
    </row>
    <row r="16" spans="1:17" x14ac:dyDescent="0.3">
      <c r="A16" s="114" t="s">
        <v>65</v>
      </c>
      <c r="B16" s="2"/>
      <c r="C16" s="2"/>
      <c r="D16" s="13"/>
      <c r="E16" s="2"/>
      <c r="F16" s="12"/>
      <c r="G16" s="350"/>
      <c r="H16" s="339"/>
      <c r="I16" s="339"/>
      <c r="J16" s="339"/>
      <c r="K16" s="339"/>
      <c r="L16" s="339"/>
      <c r="M16" s="339"/>
      <c r="N16" s="339"/>
      <c r="O16" s="359">
        <f t="shared" si="4"/>
        <v>0</v>
      </c>
      <c r="P16" s="19"/>
      <c r="Q16" s="386">
        <f t="shared" si="0"/>
        <v>0</v>
      </c>
    </row>
    <row r="17" spans="1:17" x14ac:dyDescent="0.3">
      <c r="A17" s="114" t="s">
        <v>20</v>
      </c>
      <c r="B17" s="2"/>
      <c r="C17" s="2"/>
      <c r="D17" s="13"/>
      <c r="E17" s="2"/>
      <c r="F17" s="12"/>
      <c r="G17" s="349">
        <v>2490</v>
      </c>
      <c r="H17" s="339">
        <v>1760</v>
      </c>
      <c r="I17" s="339">
        <v>3700</v>
      </c>
      <c r="J17" s="339">
        <v>2460</v>
      </c>
      <c r="K17" s="339">
        <v>2720</v>
      </c>
      <c r="L17" s="339">
        <v>1270</v>
      </c>
      <c r="M17" s="339">
        <v>2260</v>
      </c>
      <c r="N17" s="339"/>
      <c r="O17" s="359">
        <f t="shared" si="4"/>
        <v>16660</v>
      </c>
      <c r="P17" s="19"/>
      <c r="Q17" s="386">
        <f t="shared" si="0"/>
        <v>16660</v>
      </c>
    </row>
    <row r="18" spans="1:17" x14ac:dyDescent="0.3">
      <c r="A18" s="114" t="s">
        <v>63</v>
      </c>
      <c r="B18" s="2"/>
      <c r="C18" s="2"/>
      <c r="D18" s="13">
        <v>300</v>
      </c>
      <c r="E18" s="2" t="s">
        <v>3</v>
      </c>
      <c r="F18" s="12"/>
      <c r="G18" s="351">
        <v>450</v>
      </c>
      <c r="H18" s="20">
        <v>300</v>
      </c>
      <c r="I18" s="19">
        <v>300</v>
      </c>
      <c r="J18" s="20">
        <v>300</v>
      </c>
      <c r="K18" s="19">
        <v>300</v>
      </c>
      <c r="L18" s="19">
        <v>300</v>
      </c>
      <c r="M18" s="19">
        <v>300</v>
      </c>
      <c r="N18" s="19"/>
      <c r="O18" s="359">
        <f t="shared" si="4"/>
        <v>2250</v>
      </c>
      <c r="P18" s="19">
        <v>0</v>
      </c>
      <c r="Q18" s="386">
        <f t="shared" si="0"/>
        <v>2250</v>
      </c>
    </row>
    <row r="19" spans="1:17" x14ac:dyDescent="0.3">
      <c r="A19" s="114" t="s">
        <v>64</v>
      </c>
      <c r="B19" s="2"/>
      <c r="C19" s="2"/>
      <c r="D19" s="13">
        <v>40</v>
      </c>
      <c r="E19" s="2" t="s">
        <v>3</v>
      </c>
      <c r="F19" s="12"/>
      <c r="G19" s="21">
        <v>40</v>
      </c>
      <c r="H19" s="20">
        <v>40</v>
      </c>
      <c r="I19" s="19">
        <v>40</v>
      </c>
      <c r="J19" s="20">
        <v>40</v>
      </c>
      <c r="K19" s="19">
        <v>40</v>
      </c>
      <c r="L19" s="19">
        <v>40</v>
      </c>
      <c r="M19" s="19">
        <v>40</v>
      </c>
      <c r="N19" s="19"/>
      <c r="O19" s="359">
        <f t="shared" si="4"/>
        <v>280</v>
      </c>
      <c r="P19" s="19">
        <v>0</v>
      </c>
      <c r="Q19" s="386">
        <f t="shared" si="0"/>
        <v>280</v>
      </c>
    </row>
    <row r="20" spans="1:17" x14ac:dyDescent="0.3">
      <c r="A20" s="114"/>
      <c r="B20" s="2"/>
      <c r="C20" s="2"/>
      <c r="D20" s="13"/>
      <c r="E20" s="2"/>
      <c r="F20" s="12"/>
      <c r="G20" s="332">
        <f>SUM(G16:G19)</f>
        <v>2980</v>
      </c>
      <c r="H20" s="333">
        <f>SUM(H16:H19)</f>
        <v>2100</v>
      </c>
      <c r="I20" s="334">
        <f t="shared" ref="I20:P20" si="5">SUM(I16:I19)</f>
        <v>4040</v>
      </c>
      <c r="J20" s="333">
        <f t="shared" si="5"/>
        <v>2800</v>
      </c>
      <c r="K20" s="334">
        <f t="shared" si="5"/>
        <v>3060</v>
      </c>
      <c r="L20" s="334">
        <f t="shared" si="5"/>
        <v>1610</v>
      </c>
      <c r="M20" s="334">
        <f t="shared" si="5"/>
        <v>2600</v>
      </c>
      <c r="N20" s="334">
        <f t="shared" si="5"/>
        <v>0</v>
      </c>
      <c r="O20" s="360">
        <f t="shared" si="5"/>
        <v>19190</v>
      </c>
      <c r="P20" s="334">
        <f t="shared" si="5"/>
        <v>0</v>
      </c>
      <c r="Q20" s="387">
        <f t="shared" si="0"/>
        <v>19190</v>
      </c>
    </row>
    <row r="21" spans="1:17" x14ac:dyDescent="0.3">
      <c r="A21" s="114" t="s">
        <v>18</v>
      </c>
      <c r="B21" s="2"/>
      <c r="C21" s="2"/>
      <c r="D21" s="32"/>
      <c r="E21" s="2" t="s">
        <v>3</v>
      </c>
      <c r="F21" s="12"/>
      <c r="G21" s="21">
        <v>130</v>
      </c>
      <c r="H21" s="20">
        <v>130</v>
      </c>
      <c r="I21" s="19">
        <v>130</v>
      </c>
      <c r="J21" s="20">
        <v>130</v>
      </c>
      <c r="K21" s="19">
        <v>130</v>
      </c>
      <c r="L21" s="19">
        <v>130</v>
      </c>
      <c r="M21" s="19">
        <v>130</v>
      </c>
      <c r="N21" s="19"/>
      <c r="O21" s="359">
        <f t="shared" si="4"/>
        <v>910</v>
      </c>
      <c r="P21" s="19">
        <v>0</v>
      </c>
      <c r="Q21" s="386">
        <f t="shared" si="0"/>
        <v>910</v>
      </c>
    </row>
    <row r="22" spans="1:17" s="6" customFormat="1" ht="16.2" thickBot="1" x14ac:dyDescent="0.35">
      <c r="A22" s="112" t="s">
        <v>167</v>
      </c>
      <c r="B22" s="4"/>
      <c r="C22" s="4"/>
      <c r="D22" s="40"/>
      <c r="E22" s="4" t="s">
        <v>3</v>
      </c>
      <c r="F22" s="3"/>
      <c r="G22" s="27">
        <v>100</v>
      </c>
      <c r="H22" s="26">
        <v>100</v>
      </c>
      <c r="I22" s="28">
        <v>100</v>
      </c>
      <c r="J22" s="26">
        <v>100</v>
      </c>
      <c r="K22" s="28">
        <v>100</v>
      </c>
      <c r="L22" s="28">
        <v>100</v>
      </c>
      <c r="M22" s="28">
        <v>100</v>
      </c>
      <c r="N22" s="28"/>
      <c r="O22" s="359">
        <f t="shared" si="4"/>
        <v>700</v>
      </c>
      <c r="P22" s="28">
        <v>0</v>
      </c>
      <c r="Q22" s="386">
        <f t="shared" si="4"/>
        <v>1200</v>
      </c>
    </row>
    <row r="23" spans="1:17" s="414" customFormat="1" ht="16.2" thickBot="1" x14ac:dyDescent="0.35">
      <c r="A23" s="340" t="s">
        <v>77</v>
      </c>
      <c r="B23" s="341"/>
      <c r="C23" s="341"/>
      <c r="D23" s="342"/>
      <c r="E23" s="341"/>
      <c r="F23" s="343"/>
      <c r="G23" s="352">
        <f>SUM(G11:G22)-G20</f>
        <v>10729.93</v>
      </c>
      <c r="H23" s="344">
        <f t="shared" ref="H23:O23" si="6">SUM(H11:H22)-H20</f>
        <v>6218.630000000001</v>
      </c>
      <c r="I23" s="344">
        <f t="shared" si="6"/>
        <v>16291.39</v>
      </c>
      <c r="J23" s="344">
        <f t="shared" si="6"/>
        <v>11172.6</v>
      </c>
      <c r="K23" s="344">
        <f t="shared" si="6"/>
        <v>13585.73</v>
      </c>
      <c r="L23" s="344">
        <f t="shared" si="6"/>
        <v>4905.3</v>
      </c>
      <c r="M23" s="344">
        <f t="shared" si="6"/>
        <v>11018.76</v>
      </c>
      <c r="N23" s="344">
        <f t="shared" ref="N23" si="7">SUM(N11:N22)-N20</f>
        <v>0</v>
      </c>
      <c r="O23" s="361">
        <f t="shared" si="6"/>
        <v>73922.34</v>
      </c>
      <c r="P23" s="344">
        <f t="shared" ref="P23:Q23" si="8">SUM(P11:P22)-P20</f>
        <v>4831.6000000000004</v>
      </c>
      <c r="Q23" s="361">
        <f t="shared" si="8"/>
        <v>79253.94</v>
      </c>
    </row>
    <row r="24" spans="1:17" s="370" customFormat="1" ht="16.2" thickBot="1" x14ac:dyDescent="0.35">
      <c r="A24" s="363" t="s">
        <v>78</v>
      </c>
      <c r="B24" s="364"/>
      <c r="C24" s="364"/>
      <c r="D24" s="365"/>
      <c r="E24" s="364"/>
      <c r="F24" s="366"/>
      <c r="G24" s="367">
        <f t="shared" ref="G24:Q24" si="9">G23/G3</f>
        <v>0.62762810014038373</v>
      </c>
      <c r="H24" s="368">
        <f t="shared" si="9"/>
        <v>0.44938791732909389</v>
      </c>
      <c r="I24" s="368">
        <f t="shared" si="9"/>
        <v>0.60523549044782865</v>
      </c>
      <c r="J24" s="368">
        <f t="shared" si="9"/>
        <v>0.65833480643450593</v>
      </c>
      <c r="K24" s="368">
        <f t="shared" si="9"/>
        <v>0.68959595959595954</v>
      </c>
      <c r="L24" s="368">
        <f t="shared" si="9"/>
        <v>0.54832327297116035</v>
      </c>
      <c r="M24" s="368">
        <f t="shared" si="9"/>
        <v>0.69314501823012997</v>
      </c>
      <c r="N24" s="368" t="e">
        <f t="shared" si="9"/>
        <v>#DIV/0!</v>
      </c>
      <c r="O24" s="369">
        <f t="shared" si="9"/>
        <v>0.61929038538547765</v>
      </c>
      <c r="P24" s="368">
        <f t="shared" si="9"/>
        <v>0.92444805002229036</v>
      </c>
      <c r="Q24" s="388">
        <f t="shared" si="9"/>
        <v>0.63610435509568908</v>
      </c>
    </row>
    <row r="25" spans="1:17" x14ac:dyDescent="0.3">
      <c r="A25" s="114" t="s">
        <v>16</v>
      </c>
      <c r="B25" s="2"/>
      <c r="D25" s="11"/>
      <c r="E25" s="2" t="s">
        <v>14</v>
      </c>
      <c r="F25" s="12">
        <v>0.17</v>
      </c>
      <c r="G25" s="21">
        <f t="shared" ref="G25:N25" si="10">G5*$F25</f>
        <v>1215.5408</v>
      </c>
      <c r="H25" s="20">
        <f t="shared" si="10"/>
        <v>607.98969999999997</v>
      </c>
      <c r="I25" s="19">
        <f t="shared" si="10"/>
        <v>1883.2991</v>
      </c>
      <c r="J25" s="20">
        <f t="shared" si="10"/>
        <v>1015.3012</v>
      </c>
      <c r="K25" s="19">
        <f t="shared" si="10"/>
        <v>1540.7015000000001</v>
      </c>
      <c r="L25" s="19">
        <f t="shared" si="10"/>
        <v>423.90350000000007</v>
      </c>
      <c r="M25" s="19">
        <f t="shared" si="10"/>
        <v>1281.9870000000001</v>
      </c>
      <c r="N25" s="19">
        <f t="shared" si="10"/>
        <v>0</v>
      </c>
      <c r="O25" s="359">
        <f>SUM(G25:N25)</f>
        <v>7968.7228000000005</v>
      </c>
      <c r="P25" s="19">
        <f>P5*$F25</f>
        <v>0</v>
      </c>
      <c r="Q25" s="386">
        <f>SUM(I25:P25)</f>
        <v>14113.915100000002</v>
      </c>
    </row>
    <row r="26" spans="1:17" s="6" customFormat="1" ht="16.2" thickBot="1" x14ac:dyDescent="0.35">
      <c r="A26" s="112" t="s">
        <v>15</v>
      </c>
      <c r="B26" s="4"/>
      <c r="C26" s="4"/>
      <c r="D26" s="5"/>
      <c r="E26" s="4" t="s">
        <v>14</v>
      </c>
      <c r="F26" s="3">
        <v>0.22</v>
      </c>
      <c r="G26" s="27">
        <f t="shared" ref="G26:N26" si="11">G5*$F26</f>
        <v>1573.0527999999999</v>
      </c>
      <c r="H26" s="26">
        <f t="shared" si="11"/>
        <v>786.81020000000001</v>
      </c>
      <c r="I26" s="28">
        <f t="shared" si="11"/>
        <v>2437.2105999999999</v>
      </c>
      <c r="J26" s="26">
        <f t="shared" si="11"/>
        <v>1313.9192</v>
      </c>
      <c r="K26" s="28">
        <f t="shared" si="11"/>
        <v>1993.8490000000002</v>
      </c>
      <c r="L26" s="28">
        <f t="shared" si="11"/>
        <v>548.58100000000002</v>
      </c>
      <c r="M26" s="28">
        <f t="shared" si="11"/>
        <v>1659.0420000000001</v>
      </c>
      <c r="N26" s="28">
        <f t="shared" si="11"/>
        <v>0</v>
      </c>
      <c r="O26" s="357">
        <f>SUM(G26:N26)</f>
        <v>10312.4648</v>
      </c>
      <c r="P26" s="28">
        <f>P5*$F26</f>
        <v>0</v>
      </c>
      <c r="Q26" s="380">
        <f>SUM(I26:P26)</f>
        <v>18265.066599999998</v>
      </c>
    </row>
    <row r="27" spans="1:17" s="413" customFormat="1" ht="16.2" thickBot="1" x14ac:dyDescent="0.35">
      <c r="A27" s="406"/>
      <c r="B27" s="407"/>
      <c r="C27" s="407"/>
      <c r="D27" s="408"/>
      <c r="E27" s="407"/>
      <c r="F27" s="409"/>
      <c r="G27" s="410">
        <f t="shared" ref="G27:Q27" si="12">SUM(G25:G26)</f>
        <v>2788.5936000000002</v>
      </c>
      <c r="H27" s="411">
        <f t="shared" si="12"/>
        <v>1394.7999</v>
      </c>
      <c r="I27" s="411">
        <f t="shared" si="12"/>
        <v>4320.5096999999996</v>
      </c>
      <c r="J27" s="411">
        <f t="shared" si="12"/>
        <v>2329.2204000000002</v>
      </c>
      <c r="K27" s="411">
        <f t="shared" si="12"/>
        <v>3534.5505000000003</v>
      </c>
      <c r="L27" s="411">
        <f t="shared" si="12"/>
        <v>972.48450000000003</v>
      </c>
      <c r="M27" s="411">
        <f t="shared" si="12"/>
        <v>2941.0290000000005</v>
      </c>
      <c r="N27" s="411">
        <f t="shared" si="12"/>
        <v>0</v>
      </c>
      <c r="O27" s="412">
        <f t="shared" si="12"/>
        <v>18281.187600000001</v>
      </c>
      <c r="P27" s="411">
        <f t="shared" si="12"/>
        <v>0</v>
      </c>
      <c r="Q27" s="361">
        <f t="shared" si="12"/>
        <v>32378.9817</v>
      </c>
    </row>
    <row r="28" spans="1:17" x14ac:dyDescent="0.3">
      <c r="A28" s="114" t="s">
        <v>13</v>
      </c>
      <c r="B28" s="2"/>
      <c r="C28" s="2"/>
      <c r="D28" s="13">
        <v>0</v>
      </c>
      <c r="E28" s="2" t="s">
        <v>3</v>
      </c>
      <c r="F28" s="12"/>
      <c r="G28" s="21">
        <v>140</v>
      </c>
      <c r="H28" s="20">
        <v>140</v>
      </c>
      <c r="I28" s="19">
        <v>140</v>
      </c>
      <c r="J28" s="20">
        <v>140</v>
      </c>
      <c r="K28" s="19">
        <v>140</v>
      </c>
      <c r="L28" s="19">
        <v>140</v>
      </c>
      <c r="M28" s="19">
        <v>140</v>
      </c>
      <c r="N28" s="19"/>
      <c r="O28" s="359">
        <f t="shared" ref="O28:O33" si="13">SUM(G28:N28)</f>
        <v>980</v>
      </c>
      <c r="P28" s="19">
        <v>0</v>
      </c>
      <c r="Q28" s="386">
        <f>O28+P28</f>
        <v>980</v>
      </c>
    </row>
    <row r="29" spans="1:17" x14ac:dyDescent="0.3">
      <c r="A29" s="114" t="s">
        <v>12</v>
      </c>
      <c r="B29" s="2">
        <v>2800</v>
      </c>
      <c r="C29" s="2" t="s">
        <v>7</v>
      </c>
      <c r="D29" s="13">
        <f>B29/12</f>
        <v>233.33333333333334</v>
      </c>
      <c r="E29" s="2" t="s">
        <v>3</v>
      </c>
      <c r="F29" s="12"/>
      <c r="G29" s="21">
        <v>233</v>
      </c>
      <c r="H29" s="20">
        <v>233</v>
      </c>
      <c r="I29" s="19">
        <v>233</v>
      </c>
      <c r="J29" s="20">
        <v>233</v>
      </c>
      <c r="K29" s="19">
        <v>233</v>
      </c>
      <c r="L29" s="19">
        <v>466</v>
      </c>
      <c r="M29" s="19">
        <v>466</v>
      </c>
      <c r="N29" s="19"/>
      <c r="O29" s="359">
        <f t="shared" si="13"/>
        <v>2097</v>
      </c>
      <c r="P29" s="19">
        <v>0</v>
      </c>
      <c r="Q29" s="386">
        <f t="shared" ref="Q29:Q39" si="14">O29+P29</f>
        <v>2097</v>
      </c>
    </row>
    <row r="30" spans="1:17" x14ac:dyDescent="0.3">
      <c r="A30" s="114" t="s">
        <v>11</v>
      </c>
      <c r="B30" s="2">
        <v>8000</v>
      </c>
      <c r="C30" s="2" t="s">
        <v>7</v>
      </c>
      <c r="D30" s="13">
        <f>+B30/12</f>
        <v>666.66666666666663</v>
      </c>
      <c r="E30" s="2" t="s">
        <v>3</v>
      </c>
      <c r="F30" s="12"/>
      <c r="G30" s="21">
        <v>666</v>
      </c>
      <c r="H30" s="20">
        <v>666</v>
      </c>
      <c r="I30" s="19">
        <v>750</v>
      </c>
      <c r="J30" s="20">
        <v>666</v>
      </c>
      <c r="K30" s="19">
        <v>666</v>
      </c>
      <c r="L30" s="19">
        <v>666</v>
      </c>
      <c r="M30" s="19">
        <v>666</v>
      </c>
      <c r="N30" s="19"/>
      <c r="O30" s="359">
        <f t="shared" si="13"/>
        <v>4746</v>
      </c>
      <c r="P30" s="19">
        <v>0</v>
      </c>
      <c r="Q30" s="386">
        <f t="shared" si="14"/>
        <v>4746</v>
      </c>
    </row>
    <row r="31" spans="1:17" x14ac:dyDescent="0.3">
      <c r="A31" s="114" t="s">
        <v>10</v>
      </c>
      <c r="B31" s="2">
        <v>400</v>
      </c>
      <c r="C31" s="2" t="s">
        <v>9</v>
      </c>
      <c r="D31" s="13">
        <f>+B31/6</f>
        <v>66.666666666666671</v>
      </c>
      <c r="E31" s="2" t="s">
        <v>3</v>
      </c>
      <c r="F31" s="12"/>
      <c r="G31" s="21">
        <v>67</v>
      </c>
      <c r="H31" s="20">
        <v>67</v>
      </c>
      <c r="I31" s="19">
        <v>67</v>
      </c>
      <c r="J31" s="20">
        <v>67</v>
      </c>
      <c r="K31" s="19">
        <v>67</v>
      </c>
      <c r="L31" s="19">
        <v>67</v>
      </c>
      <c r="M31" s="19">
        <v>67</v>
      </c>
      <c r="N31" s="19"/>
      <c r="O31" s="359">
        <f t="shared" si="13"/>
        <v>469</v>
      </c>
      <c r="P31" s="19">
        <v>0</v>
      </c>
      <c r="Q31" s="386">
        <f t="shared" si="14"/>
        <v>469</v>
      </c>
    </row>
    <row r="32" spans="1:17" ht="15" customHeight="1" x14ac:dyDescent="0.3">
      <c r="A32" s="114" t="s">
        <v>8</v>
      </c>
      <c r="B32" s="2">
        <v>4100</v>
      </c>
      <c r="C32" s="2" t="s">
        <v>7</v>
      </c>
      <c r="D32" s="13">
        <f>B32/12</f>
        <v>341.66666666666669</v>
      </c>
      <c r="E32" s="2" t="s">
        <v>3</v>
      </c>
      <c r="F32" s="12"/>
      <c r="G32" s="21">
        <v>90</v>
      </c>
      <c r="H32" s="20">
        <v>90</v>
      </c>
      <c r="I32" s="15">
        <v>90</v>
      </c>
      <c r="J32" s="20">
        <v>90</v>
      </c>
      <c r="K32" s="15">
        <v>90</v>
      </c>
      <c r="L32" s="15">
        <v>90</v>
      </c>
      <c r="M32" s="15">
        <v>90</v>
      </c>
      <c r="N32" s="15"/>
      <c r="O32" s="359">
        <f t="shared" si="13"/>
        <v>630</v>
      </c>
      <c r="P32" s="15">
        <v>0</v>
      </c>
      <c r="Q32" s="386">
        <f t="shared" si="14"/>
        <v>630</v>
      </c>
    </row>
    <row r="33" spans="1:17" s="6" customFormat="1" ht="15" customHeight="1" thickBot="1" x14ac:dyDescent="0.35">
      <c r="A33" s="112" t="s">
        <v>6</v>
      </c>
      <c r="B33" s="4" t="s">
        <v>5</v>
      </c>
      <c r="C33" s="4" t="s">
        <v>4</v>
      </c>
      <c r="D33" s="5">
        <v>1601</v>
      </c>
      <c r="E33" s="4" t="s">
        <v>3</v>
      </c>
      <c r="F33" s="3"/>
      <c r="G33" s="27">
        <v>1601</v>
      </c>
      <c r="H33" s="26">
        <v>1601</v>
      </c>
      <c r="I33" s="75">
        <v>3500</v>
      </c>
      <c r="J33" s="26">
        <v>3500</v>
      </c>
      <c r="K33" s="75">
        <v>3500</v>
      </c>
      <c r="L33" s="75">
        <v>1200</v>
      </c>
      <c r="M33" s="75">
        <v>3500</v>
      </c>
      <c r="N33" s="75"/>
      <c r="O33" s="357">
        <f t="shared" si="13"/>
        <v>18402</v>
      </c>
      <c r="P33" s="75">
        <v>0</v>
      </c>
      <c r="Q33" s="380">
        <f t="shared" si="14"/>
        <v>18402</v>
      </c>
    </row>
    <row r="34" spans="1:17" s="378" customFormat="1" ht="16.2" thickBot="1" x14ac:dyDescent="0.35">
      <c r="A34" s="371"/>
      <c r="B34" s="372"/>
      <c r="C34" s="372"/>
      <c r="D34" s="373"/>
      <c r="E34" s="372"/>
      <c r="F34" s="374"/>
      <c r="G34" s="375">
        <f>SUM(G28:G33)</f>
        <v>2797</v>
      </c>
      <c r="H34" s="376">
        <f t="shared" ref="H34:N34" si="15">SUM(H28:H33)</f>
        <v>2797</v>
      </c>
      <c r="I34" s="376">
        <f t="shared" si="15"/>
        <v>4780</v>
      </c>
      <c r="J34" s="376">
        <f t="shared" si="15"/>
        <v>4696</v>
      </c>
      <c r="K34" s="376">
        <f t="shared" si="15"/>
        <v>4696</v>
      </c>
      <c r="L34" s="376">
        <f t="shared" si="15"/>
        <v>2629</v>
      </c>
      <c r="M34" s="376">
        <f t="shared" si="15"/>
        <v>4929</v>
      </c>
      <c r="N34" s="376">
        <f t="shared" si="15"/>
        <v>0</v>
      </c>
      <c r="O34" s="377">
        <f>SUM(O28:O33)</f>
        <v>27324</v>
      </c>
      <c r="P34" s="376">
        <f t="shared" ref="P34" si="16">SUM(P28:P33)</f>
        <v>0</v>
      </c>
      <c r="Q34" s="380">
        <f t="shared" si="14"/>
        <v>27324</v>
      </c>
    </row>
    <row r="35" spans="1:17" s="391" customFormat="1" ht="16.2" thickBot="1" x14ac:dyDescent="0.35">
      <c r="A35" s="400" t="s">
        <v>2</v>
      </c>
      <c r="B35" s="401"/>
      <c r="C35" s="401"/>
      <c r="D35" s="402"/>
      <c r="E35" s="401"/>
      <c r="F35" s="403"/>
      <c r="G35" s="404">
        <f t="shared" ref="G35:P35" si="17">G23+G27+G28+G29+G30+G31+G32+G33</f>
        <v>16315.5236</v>
      </c>
      <c r="H35" s="405">
        <f t="shared" si="17"/>
        <v>10410.429900000001</v>
      </c>
      <c r="I35" s="405">
        <f t="shared" si="17"/>
        <v>25391.899699999998</v>
      </c>
      <c r="J35" s="405">
        <f t="shared" si="17"/>
        <v>18197.820400000001</v>
      </c>
      <c r="K35" s="405">
        <f t="shared" si="17"/>
        <v>21816.280500000001</v>
      </c>
      <c r="L35" s="405">
        <f t="shared" si="17"/>
        <v>8506.7844999999998</v>
      </c>
      <c r="M35" s="405">
        <f t="shared" si="17"/>
        <v>18888.789000000001</v>
      </c>
      <c r="N35" s="405">
        <f t="shared" si="17"/>
        <v>0</v>
      </c>
      <c r="O35" s="400">
        <f t="shared" si="17"/>
        <v>119527.5276</v>
      </c>
      <c r="P35" s="405">
        <f t="shared" si="17"/>
        <v>4831.6000000000004</v>
      </c>
      <c r="Q35" s="400">
        <f t="shared" si="14"/>
        <v>124359.12760000001</v>
      </c>
    </row>
    <row r="36" spans="1:17" ht="16.2" thickTop="1" x14ac:dyDescent="0.3">
      <c r="A36" s="114"/>
      <c r="D36" s="11"/>
      <c r="F36" s="135"/>
      <c r="G36" s="21"/>
      <c r="H36" s="20"/>
      <c r="I36" s="19"/>
      <c r="J36" s="20"/>
      <c r="K36" s="19"/>
      <c r="L36" s="19"/>
      <c r="M36" s="19"/>
      <c r="N36" s="19"/>
      <c r="O36" s="359"/>
      <c r="P36" s="19"/>
      <c r="Q36" s="386">
        <f t="shared" si="14"/>
        <v>0</v>
      </c>
    </row>
    <row r="37" spans="1:17" s="391" customFormat="1" x14ac:dyDescent="0.3">
      <c r="A37" s="390" t="s">
        <v>1</v>
      </c>
      <c r="D37" s="392"/>
      <c r="E37" s="391">
        <v>0</v>
      </c>
      <c r="F37" s="393"/>
      <c r="G37" s="397">
        <f t="shared" ref="G37:P37" si="18">G3-G35</f>
        <v>780.47639999999956</v>
      </c>
      <c r="H37" s="398">
        <f t="shared" si="18"/>
        <v>3427.570099999999</v>
      </c>
      <c r="I37" s="398">
        <f t="shared" si="18"/>
        <v>1525.5403000000006</v>
      </c>
      <c r="J37" s="398">
        <f t="shared" si="18"/>
        <v>-1226.8204000000005</v>
      </c>
      <c r="K37" s="398">
        <f t="shared" si="18"/>
        <v>-2115.2805000000008</v>
      </c>
      <c r="L37" s="398">
        <f t="shared" si="18"/>
        <v>439.21550000000025</v>
      </c>
      <c r="M37" s="398">
        <f t="shared" si="18"/>
        <v>-2992.0290000000005</v>
      </c>
      <c r="N37" s="398">
        <f t="shared" si="18"/>
        <v>0</v>
      </c>
      <c r="O37" s="399">
        <f t="shared" si="18"/>
        <v>-161.32760000000417</v>
      </c>
      <c r="P37" s="398">
        <f t="shared" si="18"/>
        <v>394.86999999999989</v>
      </c>
      <c r="Q37" s="399">
        <f t="shared" si="14"/>
        <v>233.54239999999572</v>
      </c>
    </row>
    <row r="38" spans="1:17" x14ac:dyDescent="0.3">
      <c r="A38" s="114"/>
      <c r="D38" s="11"/>
      <c r="F38" s="135"/>
      <c r="G38" s="13"/>
      <c r="O38" s="358"/>
      <c r="Q38" s="382"/>
    </row>
    <row r="39" spans="1:17" s="391" customFormat="1" x14ac:dyDescent="0.3">
      <c r="A39" s="390" t="s">
        <v>0</v>
      </c>
      <c r="D39" s="392"/>
      <c r="F39" s="393"/>
      <c r="G39" s="394">
        <f t="shared" ref="G39:P39" si="19">G37/G3</f>
        <v>4.5652573701450608E-2</v>
      </c>
      <c r="H39" s="395">
        <f t="shared" si="19"/>
        <v>0.24769259286023984</v>
      </c>
      <c r="I39" s="395">
        <f t="shared" si="19"/>
        <v>5.6674791510634023E-2</v>
      </c>
      <c r="J39" s="395">
        <f t="shared" si="19"/>
        <v>-7.2289222791821373E-2</v>
      </c>
      <c r="K39" s="395">
        <f t="shared" si="19"/>
        <v>-0.10736919445713419</v>
      </c>
      <c r="L39" s="395">
        <f t="shared" si="19"/>
        <v>4.909630002235639E-2</v>
      </c>
      <c r="M39" s="395">
        <f t="shared" si="19"/>
        <v>-0.1882162780340145</v>
      </c>
      <c r="N39" s="395" t="e">
        <f t="shared" si="19"/>
        <v>#DIV/0!</v>
      </c>
      <c r="O39" s="396">
        <f t="shared" si="19"/>
        <v>-1.3515350241526008E-3</v>
      </c>
      <c r="P39" s="395">
        <f t="shared" si="19"/>
        <v>7.5551949977709601E-2</v>
      </c>
      <c r="Q39" s="396">
        <f t="shared" si="14"/>
        <v>7.4200414953557003E-2</v>
      </c>
    </row>
    <row r="40" spans="1:17" ht="16.2" thickBot="1" x14ac:dyDescent="0.35">
      <c r="A40" s="112"/>
      <c r="B40" s="6"/>
      <c r="C40" s="90"/>
      <c r="D40" s="7"/>
      <c r="E40" s="6"/>
      <c r="F40" s="90"/>
      <c r="G40" s="5"/>
      <c r="H40" s="4"/>
      <c r="I40" s="4"/>
      <c r="J40" s="4"/>
      <c r="K40" s="4"/>
      <c r="L40" s="4"/>
      <c r="M40" s="4"/>
      <c r="N40" s="4"/>
      <c r="O40" s="362"/>
      <c r="P40" s="4"/>
      <c r="Q40" s="389"/>
    </row>
    <row r="41" spans="1:17" ht="15.75" hidden="1" customHeight="1" x14ac:dyDescent="0.3">
      <c r="A41" s="129"/>
      <c r="F41" s="135"/>
      <c r="O41" s="296"/>
      <c r="Q41" s="296"/>
    </row>
    <row r="42" spans="1:17" ht="15.75" hidden="1" customHeight="1" x14ac:dyDescent="0.3">
      <c r="A42" s="114" t="s">
        <v>72</v>
      </c>
      <c r="F42" s="135"/>
      <c r="G42" s="101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O42" s="307">
        <f>SUM(G42:L42)</f>
        <v>0</v>
      </c>
      <c r="Q42" s="307">
        <f>SUM(I42:N42)</f>
        <v>0</v>
      </c>
    </row>
    <row r="43" spans="1:17" ht="15.75" hidden="1" customHeight="1" x14ac:dyDescent="0.3">
      <c r="A43" s="114" t="s">
        <v>154</v>
      </c>
      <c r="F43" s="135"/>
      <c r="I43" s="2">
        <f>I6</f>
        <v>2.1800000000000002</v>
      </c>
      <c r="O43" s="296"/>
      <c r="Q43" s="296"/>
    </row>
    <row r="44" spans="1:17" ht="15.75" hidden="1" customHeight="1" x14ac:dyDescent="0.3">
      <c r="A44" s="145" t="s">
        <v>85</v>
      </c>
      <c r="F44" s="135"/>
      <c r="G44" s="116" t="s">
        <v>83</v>
      </c>
      <c r="H44" s="116" t="s">
        <v>83</v>
      </c>
      <c r="I44" s="116">
        <f>I43-2.05</f>
        <v>0.13000000000000034</v>
      </c>
      <c r="J44" s="116" t="s">
        <v>83</v>
      </c>
      <c r="K44" s="116" t="s">
        <v>83</v>
      </c>
      <c r="L44" s="116" t="s">
        <v>83</v>
      </c>
      <c r="M44" s="116" t="s">
        <v>83</v>
      </c>
      <c r="N44" s="116"/>
      <c r="O44" s="308" t="s">
        <v>83</v>
      </c>
      <c r="P44" s="116"/>
      <c r="Q44" s="308" t="s">
        <v>83</v>
      </c>
    </row>
    <row r="45" spans="1:17" ht="31.5" hidden="1" customHeight="1" x14ac:dyDescent="0.3">
      <c r="A45" s="130" t="s">
        <v>73</v>
      </c>
      <c r="F45" s="135"/>
      <c r="G45" s="96">
        <f>G7*0.2</f>
        <v>536.66330275229359</v>
      </c>
      <c r="H45" s="96">
        <f>H7*0.2</f>
        <v>276.43394495412844</v>
      </c>
      <c r="I45" s="96">
        <f>I7*I44</f>
        <v>563.77004587156114</v>
      </c>
      <c r="J45" s="96">
        <f>J7*0.2</f>
        <v>577.98165137614683</v>
      </c>
      <c r="K45" s="96">
        <f>K7*0.2</f>
        <v>751.9568807339449</v>
      </c>
      <c r="L45" s="96">
        <f>L7*0.2</f>
        <v>220.18348623853208</v>
      </c>
      <c r="M45" s="96">
        <f>M7*0.2</f>
        <v>593.6844036697247</v>
      </c>
      <c r="N45" s="91">
        <v>0</v>
      </c>
      <c r="O45" s="300">
        <f>SUM(G45:N45)</f>
        <v>3520.6737155963319</v>
      </c>
      <c r="P45" s="91">
        <v>0</v>
      </c>
      <c r="Q45" s="300">
        <f>SUM(I45:P45)</f>
        <v>6228.2501834862414</v>
      </c>
    </row>
    <row r="46" spans="1:17" ht="32.25" hidden="1" customHeight="1" thickBot="1" x14ac:dyDescent="0.35">
      <c r="A46" s="131" t="s">
        <v>82</v>
      </c>
      <c r="B46" s="7"/>
      <c r="C46" s="6"/>
      <c r="D46" s="6"/>
      <c r="E46" s="6"/>
      <c r="F46" s="90"/>
      <c r="G46" s="98">
        <f t="shared" ref="G46:M46" si="20">G37+G45</f>
        <v>1317.139702752293</v>
      </c>
      <c r="H46" s="98">
        <f t="shared" si="20"/>
        <v>3704.0040449541275</v>
      </c>
      <c r="I46" s="98">
        <f t="shared" si="20"/>
        <v>2089.3103458715618</v>
      </c>
      <c r="J46" s="98">
        <f t="shared" si="20"/>
        <v>-648.83874862385369</v>
      </c>
      <c r="K46" s="98">
        <f t="shared" si="20"/>
        <v>-1363.3236192660559</v>
      </c>
      <c r="L46" s="98">
        <f t="shared" si="20"/>
        <v>659.3989862385323</v>
      </c>
      <c r="M46" s="98">
        <f t="shared" si="20"/>
        <v>-2398.3445963302756</v>
      </c>
      <c r="N46" s="98">
        <f>N45</f>
        <v>0</v>
      </c>
      <c r="O46" s="309">
        <f>O37+O45</f>
        <v>3359.3461155963278</v>
      </c>
      <c r="P46" s="98">
        <f>P45</f>
        <v>0</v>
      </c>
      <c r="Q46" s="309">
        <f>Q37+Q45</f>
        <v>6461.7925834862372</v>
      </c>
    </row>
    <row r="47" spans="1:17" ht="15.75" hidden="1" customHeight="1" x14ac:dyDescent="0.3">
      <c r="A47" s="130"/>
      <c r="O47" s="296"/>
      <c r="Q47" s="296"/>
    </row>
    <row r="48" spans="1:17" s="269" customFormat="1" ht="15.75" hidden="1" customHeight="1" x14ac:dyDescent="0.3">
      <c r="A48" s="130" t="s">
        <v>157</v>
      </c>
      <c r="G48" s="96"/>
      <c r="H48" s="96"/>
      <c r="I48" s="97">
        <f>0.5*I27</f>
        <v>2160.2548499999998</v>
      </c>
      <c r="J48" s="96"/>
      <c r="K48" s="97"/>
      <c r="L48" s="97"/>
      <c r="M48" s="97"/>
      <c r="N48" s="97"/>
      <c r="O48" s="300"/>
      <c r="P48" s="97"/>
      <c r="Q48" s="300"/>
    </row>
    <row r="49" spans="1:17" ht="32.25" hidden="1" customHeight="1" thickBot="1" x14ac:dyDescent="0.35">
      <c r="A49" s="131" t="s">
        <v>158</v>
      </c>
      <c r="B49" s="7"/>
      <c r="C49" s="6"/>
      <c r="D49" s="6"/>
      <c r="E49" s="6"/>
      <c r="F49" s="90"/>
      <c r="G49" s="98">
        <f t="shared" ref="G49:M49" si="21">G39+G47</f>
        <v>4.5652573701450608E-2</v>
      </c>
      <c r="H49" s="98">
        <f t="shared" si="21"/>
        <v>0.24769259286023984</v>
      </c>
      <c r="I49" s="98">
        <f t="shared" si="21"/>
        <v>5.6674791510634023E-2</v>
      </c>
      <c r="J49" s="98">
        <f t="shared" si="21"/>
        <v>-7.2289222791821373E-2</v>
      </c>
      <c r="K49" s="98">
        <f t="shared" si="21"/>
        <v>-0.10736919445713419</v>
      </c>
      <c r="L49" s="98">
        <f t="shared" si="21"/>
        <v>4.909630002235639E-2</v>
      </c>
      <c r="M49" s="98">
        <f t="shared" si="21"/>
        <v>-0.1882162780340145</v>
      </c>
      <c r="N49" s="98">
        <f>N47</f>
        <v>0</v>
      </c>
      <c r="O49" s="309">
        <f>O39+O47</f>
        <v>-1.3515350241526008E-3</v>
      </c>
      <c r="P49" s="98">
        <f>P47</f>
        <v>0</v>
      </c>
      <c r="Q49" s="309">
        <f>Q39+Q47</f>
        <v>7.4200414953557003E-2</v>
      </c>
    </row>
    <row r="50" spans="1:17" ht="16.5" hidden="1" customHeight="1" thickTop="1" x14ac:dyDescent="0.3">
      <c r="A50" s="130"/>
      <c r="O50" s="310"/>
      <c r="Q50" s="310"/>
    </row>
    <row r="51" spans="1:17" ht="15.75" hidden="1" customHeight="1" x14ac:dyDescent="0.3">
      <c r="A51" s="130" t="s">
        <v>159</v>
      </c>
      <c r="I51" s="91">
        <f>I27*70%</f>
        <v>3024.3567899999994</v>
      </c>
      <c r="O51" s="296"/>
      <c r="Q51" s="296"/>
    </row>
    <row r="52" spans="1:17" s="269" customFormat="1" ht="15.75" hidden="1" customHeight="1" x14ac:dyDescent="0.3">
      <c r="A52" s="130" t="s">
        <v>156</v>
      </c>
      <c r="G52" s="96"/>
      <c r="H52" s="96"/>
      <c r="I52" s="96">
        <f>I27*30%</f>
        <v>1296.1529099999998</v>
      </c>
      <c r="J52" s="96"/>
      <c r="K52" s="97"/>
      <c r="L52" s="97"/>
      <c r="M52" s="97"/>
      <c r="N52" s="97"/>
      <c r="O52" s="311"/>
      <c r="P52" s="97"/>
      <c r="Q52" s="311"/>
    </row>
    <row r="53" spans="1:17" ht="32.25" hidden="1" customHeight="1" thickBot="1" x14ac:dyDescent="0.35">
      <c r="A53" s="131" t="s">
        <v>155</v>
      </c>
      <c r="B53" s="7"/>
      <c r="C53" s="6"/>
      <c r="D53" s="6"/>
      <c r="E53" s="6"/>
      <c r="F53" s="90"/>
      <c r="G53" s="98">
        <f>G42+G50</f>
        <v>0</v>
      </c>
      <c r="H53" s="98">
        <f>H42+H50</f>
        <v>0</v>
      </c>
      <c r="I53" s="98">
        <f>I37+I52</f>
        <v>2821.6932100000004</v>
      </c>
      <c r="J53" s="98">
        <f>J42+J50</f>
        <v>0</v>
      </c>
      <c r="K53" s="98">
        <f>K42+K50</f>
        <v>0</v>
      </c>
      <c r="L53" s="98">
        <f>L42+L50</f>
        <v>0</v>
      </c>
      <c r="M53" s="98">
        <f>M42+M50</f>
        <v>0</v>
      </c>
      <c r="N53" s="98">
        <f>N50</f>
        <v>0</v>
      </c>
      <c r="O53" s="309">
        <f>O42+O50</f>
        <v>0</v>
      </c>
      <c r="P53" s="98">
        <f>P50</f>
        <v>0</v>
      </c>
      <c r="Q53" s="309">
        <f>Q42+Q50</f>
        <v>0</v>
      </c>
    </row>
    <row r="54" spans="1:17" ht="16.2" thickBot="1" x14ac:dyDescent="0.35"/>
    <row r="55" spans="1:17" x14ac:dyDescent="0.3">
      <c r="A55" s="129" t="s">
        <v>168</v>
      </c>
      <c r="B55" s="118"/>
      <c r="C55" s="416"/>
      <c r="D55" s="62"/>
      <c r="E55" s="118" t="s">
        <v>14</v>
      </c>
      <c r="F55" s="128">
        <v>0.17</v>
      </c>
      <c r="G55" s="417">
        <v>0</v>
      </c>
      <c r="H55" s="278">
        <v>1330</v>
      </c>
      <c r="I55" s="279">
        <v>50</v>
      </c>
      <c r="J55" s="278">
        <v>0</v>
      </c>
      <c r="K55" s="279">
        <v>3105</v>
      </c>
      <c r="L55" s="279">
        <v>100</v>
      </c>
      <c r="M55" s="279">
        <v>110</v>
      </c>
      <c r="N55" s="279"/>
      <c r="O55" s="418">
        <f>SUM(G55:N55)</f>
        <v>4695</v>
      </c>
      <c r="P55" s="279"/>
      <c r="Q55" s="419"/>
    </row>
    <row r="56" spans="1:17" s="6" customFormat="1" ht="16.2" thickBot="1" x14ac:dyDescent="0.35">
      <c r="A56" s="112" t="s">
        <v>169</v>
      </c>
      <c r="B56" s="4"/>
      <c r="C56" s="4"/>
      <c r="D56" s="5"/>
      <c r="E56" s="4" t="s">
        <v>14</v>
      </c>
      <c r="F56" s="3">
        <v>0.22</v>
      </c>
      <c r="G56" s="27">
        <v>1280</v>
      </c>
      <c r="H56" s="26">
        <v>500</v>
      </c>
      <c r="I56" s="28">
        <v>0</v>
      </c>
      <c r="J56" s="26">
        <v>760</v>
      </c>
      <c r="K56" s="28">
        <v>979.4</v>
      </c>
      <c r="L56" s="28">
        <v>955</v>
      </c>
      <c r="M56" s="28">
        <v>0</v>
      </c>
      <c r="N56" s="28"/>
      <c r="O56" s="357">
        <f>SUM(G56:N56)</f>
        <v>4474.3999999999996</v>
      </c>
      <c r="P56" s="28"/>
      <c r="Q56" s="380"/>
    </row>
    <row r="57" spans="1:17" s="413" customFormat="1" ht="16.2" thickBot="1" x14ac:dyDescent="0.35">
      <c r="A57" s="406"/>
      <c r="B57" s="407"/>
      <c r="C57" s="407"/>
      <c r="D57" s="408"/>
      <c r="E57" s="407"/>
      <c r="F57" s="409"/>
      <c r="G57" s="410">
        <f t="shared" ref="G57:Q57" si="22">SUM(G55:G56)</f>
        <v>1280</v>
      </c>
      <c r="H57" s="411">
        <f t="shared" si="22"/>
        <v>1830</v>
      </c>
      <c r="I57" s="411">
        <f t="shared" si="22"/>
        <v>50</v>
      </c>
      <c r="J57" s="411">
        <f t="shared" si="22"/>
        <v>760</v>
      </c>
      <c r="K57" s="411">
        <f t="shared" si="22"/>
        <v>4084.4</v>
      </c>
      <c r="L57" s="411">
        <f t="shared" si="22"/>
        <v>1055</v>
      </c>
      <c r="M57" s="411">
        <f t="shared" si="22"/>
        <v>110</v>
      </c>
      <c r="N57" s="411">
        <f t="shared" si="22"/>
        <v>0</v>
      </c>
      <c r="O57" s="412">
        <f t="shared" si="22"/>
        <v>9169.4</v>
      </c>
      <c r="P57" s="411">
        <f t="shared" si="22"/>
        <v>0</v>
      </c>
      <c r="Q57" s="361">
        <f t="shared" si="22"/>
        <v>0</v>
      </c>
    </row>
    <row r="59" spans="1:17" ht="16.2" thickBot="1" x14ac:dyDescent="0.35">
      <c r="A59" s="252" t="s">
        <v>170</v>
      </c>
    </row>
    <row r="60" spans="1:17" x14ac:dyDescent="0.3">
      <c r="A60" s="129" t="s">
        <v>16</v>
      </c>
      <c r="B60" s="118"/>
      <c r="C60" s="416"/>
      <c r="D60" s="62"/>
      <c r="E60" s="118" t="s">
        <v>14</v>
      </c>
      <c r="F60" s="128">
        <v>0.17</v>
      </c>
      <c r="G60" s="417">
        <f>G25-G55</f>
        <v>1215.5408</v>
      </c>
      <c r="H60" s="278">
        <f t="shared" ref="H60:M61" si="23">H25-H55</f>
        <v>-722.01030000000003</v>
      </c>
      <c r="I60" s="279">
        <f t="shared" si="23"/>
        <v>1833.2991</v>
      </c>
      <c r="J60" s="278">
        <f t="shared" si="23"/>
        <v>1015.3012</v>
      </c>
      <c r="K60" s="279">
        <f t="shared" si="23"/>
        <v>-1564.2984999999999</v>
      </c>
      <c r="L60" s="279">
        <f t="shared" si="23"/>
        <v>323.90350000000007</v>
      </c>
      <c r="M60" s="279">
        <f t="shared" si="23"/>
        <v>1171.9870000000001</v>
      </c>
      <c r="N60" s="279">
        <f t="shared" ref="N60" si="24">N40*$F60</f>
        <v>0</v>
      </c>
      <c r="O60" s="418">
        <f>SUM(G60:N60)</f>
        <v>3273.7228</v>
      </c>
      <c r="P60" s="279"/>
      <c r="Q60" s="419"/>
    </row>
    <row r="61" spans="1:17" s="6" customFormat="1" ht="16.2" thickBot="1" x14ac:dyDescent="0.35">
      <c r="A61" s="112" t="s">
        <v>171</v>
      </c>
      <c r="B61" s="4"/>
      <c r="C61" s="4"/>
      <c r="D61" s="5"/>
      <c r="E61" s="4" t="s">
        <v>14</v>
      </c>
      <c r="F61" s="3">
        <v>0.22</v>
      </c>
      <c r="G61" s="27">
        <f>G26-G56</f>
        <v>293.05279999999993</v>
      </c>
      <c r="H61" s="26">
        <f t="shared" si="23"/>
        <v>286.81020000000001</v>
      </c>
      <c r="I61" s="28">
        <f t="shared" si="23"/>
        <v>2437.2105999999999</v>
      </c>
      <c r="J61" s="26">
        <f t="shared" si="23"/>
        <v>553.91920000000005</v>
      </c>
      <c r="K61" s="28">
        <f t="shared" si="23"/>
        <v>1014.4490000000002</v>
      </c>
      <c r="L61" s="28">
        <f t="shared" si="23"/>
        <v>-406.41899999999998</v>
      </c>
      <c r="M61" s="28">
        <f t="shared" si="23"/>
        <v>1659.0420000000001</v>
      </c>
      <c r="N61" s="28">
        <f t="shared" ref="N61" si="25">N40*$F61</f>
        <v>0</v>
      </c>
      <c r="O61" s="357">
        <f>SUM(G61:N61)</f>
        <v>5838.064800000001</v>
      </c>
      <c r="P61" s="28"/>
      <c r="Q61" s="380"/>
    </row>
    <row r="62" spans="1:17" s="413" customFormat="1" ht="16.2" thickBot="1" x14ac:dyDescent="0.35">
      <c r="A62" s="406"/>
      <c r="B62" s="407"/>
      <c r="C62" s="407"/>
      <c r="D62" s="408"/>
      <c r="E62" s="407"/>
      <c r="F62" s="409"/>
      <c r="G62" s="410">
        <f t="shared" ref="G62:Q62" si="26">SUM(G60:G61)</f>
        <v>1508.5935999999999</v>
      </c>
      <c r="H62" s="411">
        <f t="shared" si="26"/>
        <v>-435.20010000000002</v>
      </c>
      <c r="I62" s="411">
        <f t="shared" si="26"/>
        <v>4270.5096999999996</v>
      </c>
      <c r="J62" s="411">
        <f t="shared" si="26"/>
        <v>1569.2204000000002</v>
      </c>
      <c r="K62" s="411">
        <f t="shared" si="26"/>
        <v>-549.84949999999969</v>
      </c>
      <c r="L62" s="411">
        <f t="shared" si="26"/>
        <v>-82.515499999999918</v>
      </c>
      <c r="M62" s="411">
        <f t="shared" si="26"/>
        <v>2831.0290000000005</v>
      </c>
      <c r="N62" s="411">
        <f t="shared" si="26"/>
        <v>0</v>
      </c>
      <c r="O62" s="412">
        <f t="shared" si="26"/>
        <v>9111.7876000000015</v>
      </c>
      <c r="P62" s="411">
        <f t="shared" si="26"/>
        <v>0</v>
      </c>
      <c r="Q62" s="361">
        <f t="shared" si="26"/>
        <v>0</v>
      </c>
    </row>
    <row r="64" spans="1:17" x14ac:dyDescent="0.3">
      <c r="Q64" s="424">
        <f>O62+Q37</f>
        <v>9345.3299999999981</v>
      </c>
    </row>
  </sheetData>
  <mergeCells count="3">
    <mergeCell ref="B1:C1"/>
    <mergeCell ref="E1:F1"/>
    <mergeCell ref="G1:Q1"/>
  </mergeCells>
  <pageMargins left="0.31496062992125984" right="0.31496062992125984" top="0.35433070866141736" bottom="0.15748031496062992" header="0.31496062992125984" footer="0.31496062992125984"/>
  <pageSetup paperSize="9" scale="85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64"/>
  <sheetViews>
    <sheetView zoomScaleNormal="100" workbookViewId="0">
      <pane xSplit="6" ySplit="2" topLeftCell="G39" activePane="bottomRight" state="frozen"/>
      <selection pane="topRight" activeCell="G1" sqref="G1"/>
      <selection pane="bottomLeft" activeCell="A4" sqref="A4"/>
      <selection pane="bottomRight" activeCell="Q64" sqref="Q64"/>
    </sheetView>
  </sheetViews>
  <sheetFormatPr defaultColWidth="9.109375" defaultRowHeight="15.6" outlineLevelCol="3" x14ac:dyDescent="0.3"/>
  <cols>
    <col min="1" max="1" width="37.55468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1.5546875" style="2" customWidth="1" collapsed="1"/>
    <col min="8" max="14" width="11.5546875" style="2" customWidth="1"/>
    <col min="15" max="15" width="13.44140625" style="292" customWidth="1"/>
    <col min="16" max="16" width="11.5546875" style="2" customWidth="1"/>
    <col min="17" max="17" width="13.44140625" style="292" customWidth="1"/>
    <col min="18" max="16384" width="9.109375" style="1"/>
  </cols>
  <sheetData>
    <row r="1" spans="1:17" ht="27.75" customHeight="1" thickBot="1" x14ac:dyDescent="0.35">
      <c r="A1" s="415" t="s">
        <v>44</v>
      </c>
      <c r="B1" s="478"/>
      <c r="C1" s="478"/>
      <c r="D1" s="62"/>
      <c r="E1" s="470"/>
      <c r="F1" s="470"/>
      <c r="G1" s="488">
        <v>43555</v>
      </c>
      <c r="H1" s="483"/>
      <c r="I1" s="483"/>
      <c r="J1" s="483"/>
      <c r="K1" s="483"/>
      <c r="L1" s="483"/>
      <c r="M1" s="483"/>
      <c r="N1" s="483"/>
      <c r="O1" s="483"/>
      <c r="P1" s="483"/>
      <c r="Q1" s="489"/>
    </row>
    <row r="2" spans="1:17" ht="18" customHeight="1" thickBot="1" x14ac:dyDescent="0.35">
      <c r="A2" s="111"/>
      <c r="B2" s="33"/>
      <c r="C2" s="33"/>
      <c r="D2" s="68"/>
      <c r="E2" s="33"/>
      <c r="F2" s="132"/>
      <c r="G2" s="345" t="s">
        <v>38</v>
      </c>
      <c r="H2" s="330" t="s">
        <v>36</v>
      </c>
      <c r="I2" s="330" t="s">
        <v>151</v>
      </c>
      <c r="J2" s="330" t="s">
        <v>152</v>
      </c>
      <c r="K2" s="330" t="s">
        <v>160</v>
      </c>
      <c r="L2" s="330" t="s">
        <v>164</v>
      </c>
      <c r="M2" s="330" t="s">
        <v>165</v>
      </c>
      <c r="N2" s="330" t="s">
        <v>166</v>
      </c>
      <c r="O2" s="331" t="s">
        <v>34</v>
      </c>
      <c r="P2" s="353" t="s">
        <v>59</v>
      </c>
      <c r="Q2" s="379" t="s">
        <v>34</v>
      </c>
    </row>
    <row r="3" spans="1:17" ht="23.25" customHeight="1" thickBot="1" x14ac:dyDescent="0.35">
      <c r="A3" s="112" t="s">
        <v>33</v>
      </c>
      <c r="B3" s="65"/>
      <c r="C3" s="65"/>
      <c r="D3" s="7"/>
      <c r="E3" s="65"/>
      <c r="F3" s="133"/>
      <c r="G3" s="346">
        <v>18380</v>
      </c>
      <c r="H3" s="335">
        <v>13886</v>
      </c>
      <c r="I3" s="335">
        <v>11617.44</v>
      </c>
      <c r="J3" s="335">
        <v>24893.439999999999</v>
      </c>
      <c r="K3" s="335">
        <v>30969.08</v>
      </c>
      <c r="L3" s="335">
        <v>19297.5</v>
      </c>
      <c r="M3" s="335">
        <v>26777.52</v>
      </c>
      <c r="N3" s="335">
        <v>3730</v>
      </c>
      <c r="O3" s="294">
        <f>SUM(G3:N3)</f>
        <v>149550.98000000001</v>
      </c>
      <c r="P3" s="354">
        <v>26591.13</v>
      </c>
      <c r="Q3" s="380">
        <f>O3+P3</f>
        <v>176142.11000000002</v>
      </c>
    </row>
    <row r="4" spans="1:17" s="6" customFormat="1" ht="16.2" thickBot="1" x14ac:dyDescent="0.35">
      <c r="A4" s="113" t="s">
        <v>45</v>
      </c>
      <c r="B4" s="71"/>
      <c r="C4" s="71"/>
      <c r="D4" s="68"/>
      <c r="E4" s="71"/>
      <c r="F4" s="134"/>
      <c r="G4" s="347">
        <v>17</v>
      </c>
      <c r="H4" s="336">
        <v>20</v>
      </c>
      <c r="I4" s="336">
        <v>11</v>
      </c>
      <c r="J4" s="336">
        <v>25</v>
      </c>
      <c r="K4" s="336">
        <v>27</v>
      </c>
      <c r="L4" s="336">
        <v>28</v>
      </c>
      <c r="M4" s="336">
        <v>27</v>
      </c>
      <c r="N4" s="336">
        <v>5</v>
      </c>
      <c r="O4" s="295">
        <f>SUM(G4:N4)</f>
        <v>160</v>
      </c>
      <c r="P4" s="355">
        <v>23</v>
      </c>
      <c r="Q4" s="381">
        <f t="shared" ref="Q4:Q21" si="0">O4+P4</f>
        <v>183</v>
      </c>
    </row>
    <row r="5" spans="1:17" x14ac:dyDescent="0.3">
      <c r="A5" s="114" t="s">
        <v>32</v>
      </c>
      <c r="D5" s="11"/>
      <c r="F5" s="135"/>
      <c r="G5" s="420">
        <v>7715.21</v>
      </c>
      <c r="H5" s="421">
        <v>4160.99</v>
      </c>
      <c r="I5" s="421">
        <v>5378.46</v>
      </c>
      <c r="J5" s="421">
        <v>9743.7000000000007</v>
      </c>
      <c r="K5" s="422">
        <v>12712.16</v>
      </c>
      <c r="L5" s="422">
        <v>6540.78</v>
      </c>
      <c r="M5" s="422">
        <v>11210.4</v>
      </c>
      <c r="N5" s="422">
        <v>1500.84</v>
      </c>
      <c r="O5" s="296">
        <f>SUM(G5:N5)</f>
        <v>58962.54</v>
      </c>
      <c r="Q5" s="382">
        <f t="shared" si="0"/>
        <v>58962.54</v>
      </c>
    </row>
    <row r="6" spans="1:17" x14ac:dyDescent="0.3">
      <c r="A6" s="114" t="s">
        <v>31</v>
      </c>
      <c r="B6" s="59"/>
      <c r="C6" s="59"/>
      <c r="D6" s="60"/>
      <c r="E6" s="59"/>
      <c r="F6" s="136"/>
      <c r="G6" s="348">
        <v>2.1800000000000002</v>
      </c>
      <c r="H6" s="337">
        <v>2.1800000000000002</v>
      </c>
      <c r="I6" s="337">
        <v>2.1800000000000002</v>
      </c>
      <c r="J6" s="337">
        <v>2.1800000000000002</v>
      </c>
      <c r="K6" s="337">
        <v>2.1800000000000002</v>
      </c>
      <c r="L6" s="337">
        <v>2.1800000000000002</v>
      </c>
      <c r="M6" s="337">
        <v>2.1800000000000002</v>
      </c>
      <c r="N6" s="337">
        <v>2.1800000000000002</v>
      </c>
      <c r="O6" s="296">
        <v>2.1800000000000002</v>
      </c>
      <c r="Q6" s="382">
        <f t="shared" si="0"/>
        <v>2.1800000000000002</v>
      </c>
    </row>
    <row r="7" spans="1:17" x14ac:dyDescent="0.3">
      <c r="A7" s="114" t="s">
        <v>30</v>
      </c>
      <c r="B7" s="59"/>
      <c r="C7" s="59"/>
      <c r="D7" s="60"/>
      <c r="E7" s="59"/>
      <c r="F7" s="136"/>
      <c r="G7" s="57">
        <f t="shared" ref="G7:I7" si="1">G12/G6</f>
        <v>2677.2064220183488</v>
      </c>
      <c r="H7" s="57">
        <f t="shared" si="1"/>
        <v>1562.2201834862383</v>
      </c>
      <c r="I7" s="57">
        <f t="shared" si="1"/>
        <v>2322.4541284403667</v>
      </c>
      <c r="J7" s="18">
        <f>J12/J6</f>
        <v>4532.298165137614</v>
      </c>
      <c r="K7" s="18">
        <f t="shared" ref="K7:N7" si="2">K12/K6</f>
        <v>5694.3486238532105</v>
      </c>
      <c r="L7" s="18">
        <f t="shared" si="2"/>
        <v>2608.7981651376144</v>
      </c>
      <c r="M7" s="18">
        <f t="shared" si="2"/>
        <v>4663.2385321100919</v>
      </c>
      <c r="N7" s="18">
        <f t="shared" si="2"/>
        <v>633.85321100917429</v>
      </c>
      <c r="O7" s="297">
        <f t="shared" ref="O7" si="3">O12/O6</f>
        <v>24694.417431192662</v>
      </c>
      <c r="P7" s="101"/>
      <c r="Q7" s="383">
        <f t="shared" si="0"/>
        <v>24694.417431192662</v>
      </c>
    </row>
    <row r="8" spans="1:17" x14ac:dyDescent="0.3">
      <c r="A8" s="114" t="s">
        <v>29</v>
      </c>
      <c r="B8" s="59"/>
      <c r="C8" s="59"/>
      <c r="D8" s="60"/>
      <c r="E8" s="59"/>
      <c r="F8" s="136"/>
      <c r="G8" s="58">
        <f t="shared" ref="G8:O8" si="4">G5/G7</f>
        <v>2.8818136459509516</v>
      </c>
      <c r="H8" s="57">
        <f t="shared" si="4"/>
        <v>2.6635105883182018</v>
      </c>
      <c r="I8" s="57">
        <f t="shared" si="4"/>
        <v>2.3158519835273905</v>
      </c>
      <c r="J8" s="57">
        <f t="shared" si="4"/>
        <v>2.1498364946393931</v>
      </c>
      <c r="K8" s="57">
        <f t="shared" si="4"/>
        <v>2.2324168820204808</v>
      </c>
      <c r="L8" s="57">
        <f t="shared" si="4"/>
        <v>2.5072004754553223</v>
      </c>
      <c r="M8" s="57">
        <f t="shared" si="4"/>
        <v>2.4039945464525379</v>
      </c>
      <c r="N8" s="57">
        <f t="shared" si="4"/>
        <v>2.3678037342596614</v>
      </c>
      <c r="O8" s="297">
        <f t="shared" si="4"/>
        <v>2.3876870213395556</v>
      </c>
      <c r="P8" s="101"/>
      <c r="Q8" s="383">
        <f t="shared" si="0"/>
        <v>2.3876870213395556</v>
      </c>
    </row>
    <row r="9" spans="1:17" ht="16.2" thickBot="1" x14ac:dyDescent="0.35">
      <c r="A9" s="112" t="s">
        <v>66</v>
      </c>
      <c r="B9" s="55"/>
      <c r="C9" s="55"/>
      <c r="D9" s="56"/>
      <c r="E9" s="55"/>
      <c r="F9" s="140"/>
      <c r="G9" s="139">
        <f t="shared" ref="G9:N9" si="5">G3/G5</f>
        <v>2.3823071569017564</v>
      </c>
      <c r="H9" s="92">
        <f t="shared" si="5"/>
        <v>3.3371865830006802</v>
      </c>
      <c r="I9" s="92">
        <f t="shared" si="5"/>
        <v>2.1599937528586248</v>
      </c>
      <c r="J9" s="92">
        <f t="shared" si="5"/>
        <v>2.5548241427794367</v>
      </c>
      <c r="K9" s="92">
        <f t="shared" si="5"/>
        <v>2.4361776440825165</v>
      </c>
      <c r="L9" s="92">
        <f t="shared" si="5"/>
        <v>2.9503361984350494</v>
      </c>
      <c r="M9" s="92">
        <f t="shared" si="5"/>
        <v>2.388631984585742</v>
      </c>
      <c r="N9" s="92">
        <f t="shared" si="5"/>
        <v>2.4852749127155462</v>
      </c>
      <c r="O9" s="298">
        <f>(O3-N3)/O5</f>
        <v>2.473112250591647</v>
      </c>
      <c r="P9" s="4"/>
      <c r="Q9" s="384">
        <f t="shared" si="0"/>
        <v>2.473112250591647</v>
      </c>
    </row>
    <row r="10" spans="1:17" ht="16.2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8"/>
      <c r="H10" s="47"/>
      <c r="I10" s="47"/>
      <c r="J10" s="47"/>
      <c r="K10" s="47"/>
      <c r="L10" s="47"/>
      <c r="M10" s="47"/>
      <c r="N10" s="356"/>
      <c r="O10" s="267"/>
      <c r="P10" s="356"/>
      <c r="Q10" s="385"/>
    </row>
    <row r="11" spans="1:17" x14ac:dyDescent="0.3">
      <c r="A11" s="114" t="s">
        <v>60</v>
      </c>
      <c r="B11" s="44"/>
      <c r="C11" s="44"/>
      <c r="D11" s="45"/>
      <c r="E11" s="44"/>
      <c r="F11" s="138"/>
      <c r="G11" s="21"/>
      <c r="H11" s="20"/>
      <c r="I11" s="19"/>
      <c r="J11" s="20"/>
      <c r="K11" s="19"/>
      <c r="L11" s="19"/>
      <c r="M11" s="19"/>
      <c r="N11" s="19"/>
      <c r="O11" s="359">
        <f t="shared" ref="O11:Q22" si="6">SUM(G11:N11)</f>
        <v>0</v>
      </c>
      <c r="P11" s="339">
        <v>24839.119999999999</v>
      </c>
      <c r="Q11" s="386">
        <f t="shared" si="0"/>
        <v>24839.119999999999</v>
      </c>
    </row>
    <row r="12" spans="1:17" x14ac:dyDescent="0.3">
      <c r="A12" s="114" t="s">
        <v>23</v>
      </c>
      <c r="B12" s="2"/>
      <c r="C12" s="2"/>
      <c r="D12" s="13"/>
      <c r="E12" s="2"/>
      <c r="F12" s="12"/>
      <c r="G12" s="349">
        <v>5836.31</v>
      </c>
      <c r="H12" s="339">
        <v>3405.64</v>
      </c>
      <c r="I12" s="339">
        <v>5062.95</v>
      </c>
      <c r="J12" s="339">
        <v>9880.41</v>
      </c>
      <c r="K12" s="339">
        <v>12413.68</v>
      </c>
      <c r="L12" s="339">
        <v>5687.18</v>
      </c>
      <c r="M12" s="339">
        <v>10165.86</v>
      </c>
      <c r="N12" s="339">
        <v>1381.8</v>
      </c>
      <c r="O12" s="359">
        <f t="shared" si="6"/>
        <v>53833.830000000009</v>
      </c>
      <c r="P12" s="19"/>
      <c r="Q12" s="386">
        <f t="shared" si="0"/>
        <v>53833.830000000009</v>
      </c>
    </row>
    <row r="13" spans="1:17" x14ac:dyDescent="0.3">
      <c r="A13" s="114" t="s">
        <v>22</v>
      </c>
      <c r="B13" s="2"/>
      <c r="C13" s="2"/>
      <c r="D13" s="13"/>
      <c r="E13" s="2"/>
      <c r="F13" s="12"/>
      <c r="G13" s="349">
        <v>1533</v>
      </c>
      <c r="H13" s="339">
        <v>961.8</v>
      </c>
      <c r="I13" s="339">
        <v>1051.7</v>
      </c>
      <c r="J13" s="339">
        <v>2530.9</v>
      </c>
      <c r="K13" s="339">
        <v>2970</v>
      </c>
      <c r="L13" s="339">
        <v>1335.4</v>
      </c>
      <c r="M13" s="339">
        <v>2374.1</v>
      </c>
      <c r="N13" s="339">
        <v>238.3</v>
      </c>
      <c r="O13" s="359">
        <f t="shared" si="6"/>
        <v>12995.199999999999</v>
      </c>
      <c r="P13" s="19"/>
      <c r="Q13" s="386">
        <f t="shared" si="0"/>
        <v>12995.199999999999</v>
      </c>
    </row>
    <row r="14" spans="1:17" x14ac:dyDescent="0.3">
      <c r="A14" s="114" t="s">
        <v>21</v>
      </c>
      <c r="B14" s="2"/>
      <c r="C14" s="2"/>
      <c r="D14" s="13"/>
      <c r="E14" s="2"/>
      <c r="F14" s="12"/>
      <c r="G14" s="349">
        <v>180</v>
      </c>
      <c r="H14" s="339">
        <v>190</v>
      </c>
      <c r="I14" s="339">
        <v>110</v>
      </c>
      <c r="J14" s="339">
        <v>285</v>
      </c>
      <c r="K14" s="339">
        <v>320</v>
      </c>
      <c r="L14" s="339">
        <v>280</v>
      </c>
      <c r="M14" s="339">
        <v>340</v>
      </c>
      <c r="N14" s="339">
        <v>55</v>
      </c>
      <c r="O14" s="359">
        <f t="shared" si="6"/>
        <v>1760</v>
      </c>
      <c r="P14" s="19"/>
      <c r="Q14" s="386">
        <f t="shared" si="0"/>
        <v>1760</v>
      </c>
    </row>
    <row r="15" spans="1:17" x14ac:dyDescent="0.3">
      <c r="A15" s="114" t="s">
        <v>84</v>
      </c>
      <c r="B15" s="2"/>
      <c r="C15" s="2"/>
      <c r="D15" s="13"/>
      <c r="E15" s="2"/>
      <c r="F15" s="12"/>
      <c r="G15" s="349"/>
      <c r="H15" s="339"/>
      <c r="I15" s="339"/>
      <c r="J15" s="339"/>
      <c r="K15" s="339"/>
      <c r="L15" s="339"/>
      <c r="M15" s="339"/>
      <c r="N15" s="339"/>
      <c r="O15" s="359">
        <f t="shared" si="6"/>
        <v>0</v>
      </c>
      <c r="P15" s="19"/>
      <c r="Q15" s="386">
        <f t="shared" si="0"/>
        <v>0</v>
      </c>
    </row>
    <row r="16" spans="1:17" x14ac:dyDescent="0.3">
      <c r="A16" s="114" t="s">
        <v>65</v>
      </c>
      <c r="B16" s="2"/>
      <c r="C16" s="2"/>
      <c r="D16" s="13"/>
      <c r="E16" s="2"/>
      <c r="F16" s="12"/>
      <c r="G16" s="350"/>
      <c r="H16" s="339"/>
      <c r="I16" s="339"/>
      <c r="J16" s="339"/>
      <c r="K16" s="339"/>
      <c r="L16" s="339"/>
      <c r="M16" s="339"/>
      <c r="N16" s="339"/>
      <c r="O16" s="359">
        <f t="shared" si="6"/>
        <v>0</v>
      </c>
      <c r="P16" s="19"/>
      <c r="Q16" s="386">
        <f t="shared" si="0"/>
        <v>0</v>
      </c>
    </row>
    <row r="17" spans="1:17" x14ac:dyDescent="0.3">
      <c r="A17" s="114" t="s">
        <v>20</v>
      </c>
      <c r="B17" s="2"/>
      <c r="C17" s="2"/>
      <c r="D17" s="13"/>
      <c r="E17" s="2"/>
      <c r="F17" s="12"/>
      <c r="G17" s="349">
        <v>2580</v>
      </c>
      <c r="H17" s="339">
        <v>1960</v>
      </c>
      <c r="I17" s="339">
        <v>1650</v>
      </c>
      <c r="J17" s="339">
        <v>3570</v>
      </c>
      <c r="K17" s="339">
        <v>4370</v>
      </c>
      <c r="L17" s="339">
        <v>2650</v>
      </c>
      <c r="M17" s="339">
        <v>3990</v>
      </c>
      <c r="N17" s="339">
        <v>530</v>
      </c>
      <c r="O17" s="359">
        <f t="shared" si="6"/>
        <v>21300</v>
      </c>
      <c r="P17" s="19"/>
      <c r="Q17" s="386">
        <f t="shared" si="0"/>
        <v>21300</v>
      </c>
    </row>
    <row r="18" spans="1:17" x14ac:dyDescent="0.3">
      <c r="A18" s="114" t="s">
        <v>63</v>
      </c>
      <c r="B18" s="2"/>
      <c r="C18" s="2"/>
      <c r="D18" s="13">
        <v>300</v>
      </c>
      <c r="E18" s="2" t="s">
        <v>3</v>
      </c>
      <c r="F18" s="12"/>
      <c r="G18" s="351">
        <v>450</v>
      </c>
      <c r="H18" s="20">
        <v>300</v>
      </c>
      <c r="I18" s="19">
        <v>300</v>
      </c>
      <c r="J18" s="20">
        <v>300</v>
      </c>
      <c r="K18" s="19">
        <v>300</v>
      </c>
      <c r="L18" s="19">
        <v>300</v>
      </c>
      <c r="M18" s="19">
        <v>300</v>
      </c>
      <c r="N18" s="19">
        <v>300</v>
      </c>
      <c r="O18" s="359">
        <f t="shared" si="6"/>
        <v>2550</v>
      </c>
      <c r="P18" s="19">
        <v>0</v>
      </c>
      <c r="Q18" s="386">
        <f t="shared" si="0"/>
        <v>2550</v>
      </c>
    </row>
    <row r="19" spans="1:17" x14ac:dyDescent="0.3">
      <c r="A19" s="114" t="s">
        <v>64</v>
      </c>
      <c r="B19" s="2"/>
      <c r="C19" s="2"/>
      <c r="D19" s="13">
        <v>40</v>
      </c>
      <c r="E19" s="2" t="s">
        <v>3</v>
      </c>
      <c r="F19" s="12"/>
      <c r="G19" s="21">
        <v>40</v>
      </c>
      <c r="H19" s="20">
        <v>40</v>
      </c>
      <c r="I19" s="19">
        <v>40</v>
      </c>
      <c r="J19" s="20">
        <v>40</v>
      </c>
      <c r="K19" s="19">
        <v>40</v>
      </c>
      <c r="L19" s="19">
        <v>40</v>
      </c>
      <c r="M19" s="19">
        <v>40</v>
      </c>
      <c r="N19" s="19">
        <v>40</v>
      </c>
      <c r="O19" s="359">
        <f t="shared" si="6"/>
        <v>320</v>
      </c>
      <c r="P19" s="19">
        <v>0</v>
      </c>
      <c r="Q19" s="386">
        <f t="shared" si="0"/>
        <v>320</v>
      </c>
    </row>
    <row r="20" spans="1:17" x14ac:dyDescent="0.3">
      <c r="A20" s="114"/>
      <c r="B20" s="2"/>
      <c r="C20" s="2"/>
      <c r="D20" s="13"/>
      <c r="E20" s="2"/>
      <c r="F20" s="12"/>
      <c r="G20" s="332">
        <f>SUM(G16:G19)</f>
        <v>3070</v>
      </c>
      <c r="H20" s="333">
        <f>SUM(H16:H19)</f>
        <v>2300</v>
      </c>
      <c r="I20" s="334">
        <f t="shared" ref="I20:P20" si="7">SUM(I16:I19)</f>
        <v>1990</v>
      </c>
      <c r="J20" s="333">
        <f t="shared" si="7"/>
        <v>3910</v>
      </c>
      <c r="K20" s="334">
        <f t="shared" si="7"/>
        <v>4710</v>
      </c>
      <c r="L20" s="334">
        <f t="shared" si="7"/>
        <v>2990</v>
      </c>
      <c r="M20" s="334">
        <f t="shared" si="7"/>
        <v>4330</v>
      </c>
      <c r="N20" s="334">
        <f t="shared" si="7"/>
        <v>870</v>
      </c>
      <c r="O20" s="360">
        <f t="shared" si="7"/>
        <v>24170</v>
      </c>
      <c r="P20" s="334">
        <f t="shared" si="7"/>
        <v>0</v>
      </c>
      <c r="Q20" s="387">
        <f t="shared" si="0"/>
        <v>24170</v>
      </c>
    </row>
    <row r="21" spans="1:17" x14ac:dyDescent="0.3">
      <c r="A21" s="114" t="s">
        <v>18</v>
      </c>
      <c r="B21" s="2"/>
      <c r="C21" s="2"/>
      <c r="D21" s="32"/>
      <c r="E21" s="2" t="s">
        <v>3</v>
      </c>
      <c r="F21" s="12"/>
      <c r="G21" s="21">
        <v>130</v>
      </c>
      <c r="H21" s="20">
        <v>130</v>
      </c>
      <c r="I21" s="19">
        <v>130</v>
      </c>
      <c r="J21" s="20">
        <v>130</v>
      </c>
      <c r="K21" s="19">
        <v>130</v>
      </c>
      <c r="L21" s="19">
        <v>130</v>
      </c>
      <c r="M21" s="19">
        <v>130</v>
      </c>
      <c r="N21" s="19">
        <v>130</v>
      </c>
      <c r="O21" s="359">
        <f t="shared" si="6"/>
        <v>1040</v>
      </c>
      <c r="P21" s="19">
        <v>0</v>
      </c>
      <c r="Q21" s="386">
        <f t="shared" si="0"/>
        <v>1040</v>
      </c>
    </row>
    <row r="22" spans="1:17" s="6" customFormat="1" ht="16.2" thickBot="1" x14ac:dyDescent="0.35">
      <c r="A22" s="112" t="s">
        <v>167</v>
      </c>
      <c r="B22" s="4"/>
      <c r="C22" s="4"/>
      <c r="D22" s="40"/>
      <c r="E22" s="4" t="s">
        <v>3</v>
      </c>
      <c r="F22" s="3"/>
      <c r="G22" s="27">
        <v>100</v>
      </c>
      <c r="H22" s="26">
        <v>100</v>
      </c>
      <c r="I22" s="28">
        <v>100</v>
      </c>
      <c r="J22" s="26">
        <v>100</v>
      </c>
      <c r="K22" s="28">
        <v>100</v>
      </c>
      <c r="L22" s="28">
        <v>100</v>
      </c>
      <c r="M22" s="28">
        <v>100</v>
      </c>
      <c r="N22" s="28">
        <v>100</v>
      </c>
      <c r="O22" s="359">
        <f t="shared" si="6"/>
        <v>800</v>
      </c>
      <c r="P22" s="28">
        <v>0</v>
      </c>
      <c r="Q22" s="386">
        <f t="shared" si="6"/>
        <v>1400</v>
      </c>
    </row>
    <row r="23" spans="1:17" s="414" customFormat="1" ht="16.2" thickBot="1" x14ac:dyDescent="0.35">
      <c r="A23" s="340" t="s">
        <v>77</v>
      </c>
      <c r="B23" s="341"/>
      <c r="C23" s="341"/>
      <c r="D23" s="342"/>
      <c r="E23" s="341"/>
      <c r="F23" s="343"/>
      <c r="G23" s="352">
        <f>SUM(G11:G22)-G20</f>
        <v>10849.310000000001</v>
      </c>
      <c r="H23" s="344">
        <f t="shared" ref="H23:O23" si="8">SUM(H11:H22)-H20</f>
        <v>7087.4399999999987</v>
      </c>
      <c r="I23" s="344">
        <f t="shared" si="8"/>
        <v>8444.65</v>
      </c>
      <c r="J23" s="344">
        <f t="shared" si="8"/>
        <v>16836.309999999998</v>
      </c>
      <c r="K23" s="344">
        <f t="shared" si="8"/>
        <v>20643.68</v>
      </c>
      <c r="L23" s="344">
        <f t="shared" si="8"/>
        <v>10522.58</v>
      </c>
      <c r="M23" s="344">
        <f t="shared" si="8"/>
        <v>17439.96</v>
      </c>
      <c r="N23" s="344">
        <f t="shared" ref="N23" si="9">SUM(N11:N22)-N20</f>
        <v>2775.1</v>
      </c>
      <c r="O23" s="361">
        <f t="shared" si="8"/>
        <v>94599.030000000013</v>
      </c>
      <c r="P23" s="344">
        <f t="shared" ref="P23:Q23" si="10">SUM(P11:P22)-P20</f>
        <v>24839.119999999999</v>
      </c>
      <c r="Q23" s="361">
        <f t="shared" si="10"/>
        <v>120038.15000000002</v>
      </c>
    </row>
    <row r="24" spans="1:17" s="370" customFormat="1" ht="16.2" thickBot="1" x14ac:dyDescent="0.35">
      <c r="A24" s="363" t="s">
        <v>78</v>
      </c>
      <c r="B24" s="364"/>
      <c r="C24" s="364"/>
      <c r="D24" s="365"/>
      <c r="E24" s="364"/>
      <c r="F24" s="366"/>
      <c r="G24" s="367">
        <f t="shared" ref="G24:Q24" si="11">G23/G3</f>
        <v>0.59027801958650716</v>
      </c>
      <c r="H24" s="368">
        <f t="shared" si="11"/>
        <v>0.5104018435834653</v>
      </c>
      <c r="I24" s="368">
        <f t="shared" si="11"/>
        <v>0.72689422110206714</v>
      </c>
      <c r="J24" s="368">
        <f t="shared" si="11"/>
        <v>0.6763352112042369</v>
      </c>
      <c r="K24" s="368">
        <f t="shared" si="11"/>
        <v>0.66659003108907333</v>
      </c>
      <c r="L24" s="368">
        <f t="shared" si="11"/>
        <v>0.54528203135121134</v>
      </c>
      <c r="M24" s="368">
        <f t="shared" si="11"/>
        <v>0.65129108296810156</v>
      </c>
      <c r="N24" s="368">
        <f t="shared" si="11"/>
        <v>0.74399463806970512</v>
      </c>
      <c r="O24" s="369">
        <f t="shared" si="11"/>
        <v>0.63255372850114389</v>
      </c>
      <c r="P24" s="368">
        <f t="shared" si="11"/>
        <v>0.93411299181343543</v>
      </c>
      <c r="Q24" s="388">
        <f t="shared" si="11"/>
        <v>0.6814846830209994</v>
      </c>
    </row>
    <row r="25" spans="1:17" x14ac:dyDescent="0.3">
      <c r="A25" s="114" t="s">
        <v>16</v>
      </c>
      <c r="B25" s="2"/>
      <c r="D25" s="11"/>
      <c r="E25" s="2" t="s">
        <v>14</v>
      </c>
      <c r="F25" s="12">
        <v>0.17</v>
      </c>
      <c r="G25" s="21">
        <f t="shared" ref="G25:N25" si="12">G5*$F25</f>
        <v>1311.5857000000001</v>
      </c>
      <c r="H25" s="20">
        <f t="shared" si="12"/>
        <v>707.36829999999998</v>
      </c>
      <c r="I25" s="19">
        <f t="shared" si="12"/>
        <v>914.33820000000003</v>
      </c>
      <c r="J25" s="20">
        <f t="shared" si="12"/>
        <v>1656.4290000000003</v>
      </c>
      <c r="K25" s="19">
        <f t="shared" si="12"/>
        <v>2161.0672</v>
      </c>
      <c r="L25" s="19">
        <f t="shared" si="12"/>
        <v>1111.9326000000001</v>
      </c>
      <c r="M25" s="19">
        <f t="shared" si="12"/>
        <v>1905.768</v>
      </c>
      <c r="N25" s="19">
        <f t="shared" si="12"/>
        <v>255.14279999999999</v>
      </c>
      <c r="O25" s="359">
        <f>SUM(G25:N25)</f>
        <v>10023.631800000001</v>
      </c>
      <c r="P25" s="19">
        <f>P5*$F25</f>
        <v>0</v>
      </c>
      <c r="Q25" s="386">
        <f>SUM(I25:P25)</f>
        <v>18028.309600000001</v>
      </c>
    </row>
    <row r="26" spans="1:17" s="6" customFormat="1" ht="16.2" thickBot="1" x14ac:dyDescent="0.35">
      <c r="A26" s="112" t="s">
        <v>15</v>
      </c>
      <c r="B26" s="4"/>
      <c r="C26" s="4"/>
      <c r="D26" s="5"/>
      <c r="E26" s="4" t="s">
        <v>14</v>
      </c>
      <c r="F26" s="3">
        <v>0.22</v>
      </c>
      <c r="G26" s="27">
        <f t="shared" ref="G26:N26" si="13">G5*$F26</f>
        <v>1697.3462</v>
      </c>
      <c r="H26" s="26">
        <f t="shared" si="13"/>
        <v>915.41779999999994</v>
      </c>
      <c r="I26" s="28">
        <f t="shared" si="13"/>
        <v>1183.2611999999999</v>
      </c>
      <c r="J26" s="26">
        <f t="shared" si="13"/>
        <v>2143.614</v>
      </c>
      <c r="K26" s="28">
        <f t="shared" si="13"/>
        <v>2796.6752000000001</v>
      </c>
      <c r="L26" s="28">
        <f t="shared" si="13"/>
        <v>1438.9715999999999</v>
      </c>
      <c r="M26" s="28">
        <f t="shared" si="13"/>
        <v>2466.288</v>
      </c>
      <c r="N26" s="28">
        <f t="shared" si="13"/>
        <v>330.1848</v>
      </c>
      <c r="O26" s="357">
        <f>SUM(G26:N26)</f>
        <v>12971.7588</v>
      </c>
      <c r="P26" s="28">
        <f>P5*$F26</f>
        <v>0</v>
      </c>
      <c r="Q26" s="380">
        <f>SUM(I26:P26)</f>
        <v>23330.7536</v>
      </c>
    </row>
    <row r="27" spans="1:17" s="413" customFormat="1" ht="16.2" thickBot="1" x14ac:dyDescent="0.35">
      <c r="A27" s="406"/>
      <c r="B27" s="407"/>
      <c r="C27" s="407"/>
      <c r="D27" s="408"/>
      <c r="E27" s="407"/>
      <c r="F27" s="409"/>
      <c r="G27" s="410">
        <f t="shared" ref="G27:Q27" si="14">SUM(G25:G26)</f>
        <v>3008.9319</v>
      </c>
      <c r="H27" s="411">
        <f t="shared" si="14"/>
        <v>1622.7860999999998</v>
      </c>
      <c r="I27" s="411">
        <f t="shared" si="14"/>
        <v>2097.5994000000001</v>
      </c>
      <c r="J27" s="411">
        <f t="shared" si="14"/>
        <v>3800.0430000000006</v>
      </c>
      <c r="K27" s="411">
        <f t="shared" si="14"/>
        <v>4957.7424000000001</v>
      </c>
      <c r="L27" s="411">
        <f t="shared" si="14"/>
        <v>2550.9041999999999</v>
      </c>
      <c r="M27" s="411">
        <f t="shared" si="14"/>
        <v>4372.0560000000005</v>
      </c>
      <c r="N27" s="411">
        <f t="shared" si="14"/>
        <v>585.32759999999996</v>
      </c>
      <c r="O27" s="412">
        <f t="shared" si="14"/>
        <v>22995.390599999999</v>
      </c>
      <c r="P27" s="411">
        <f t="shared" si="14"/>
        <v>0</v>
      </c>
      <c r="Q27" s="361">
        <f t="shared" si="14"/>
        <v>41359.063200000004</v>
      </c>
    </row>
    <row r="28" spans="1:17" x14ac:dyDescent="0.3">
      <c r="A28" s="114" t="s">
        <v>13</v>
      </c>
      <c r="B28" s="2"/>
      <c r="C28" s="2"/>
      <c r="D28" s="13">
        <v>0</v>
      </c>
      <c r="E28" s="2" t="s">
        <v>3</v>
      </c>
      <c r="F28" s="12"/>
      <c r="G28" s="21">
        <v>140</v>
      </c>
      <c r="H28" s="20">
        <v>140</v>
      </c>
      <c r="I28" s="19">
        <v>140</v>
      </c>
      <c r="J28" s="20">
        <v>140</v>
      </c>
      <c r="K28" s="19">
        <v>140</v>
      </c>
      <c r="L28" s="19">
        <v>140</v>
      </c>
      <c r="M28" s="19">
        <v>140</v>
      </c>
      <c r="N28" s="19">
        <v>140</v>
      </c>
      <c r="O28" s="359">
        <f t="shared" ref="O28:O33" si="15">SUM(G28:N28)</f>
        <v>1120</v>
      </c>
      <c r="P28" s="19">
        <v>0</v>
      </c>
      <c r="Q28" s="386">
        <f>O28+P28</f>
        <v>1120</v>
      </c>
    </row>
    <row r="29" spans="1:17" x14ac:dyDescent="0.3">
      <c r="A29" s="114" t="s">
        <v>12</v>
      </c>
      <c r="B29" s="2">
        <v>2800</v>
      </c>
      <c r="C29" s="2" t="s">
        <v>7</v>
      </c>
      <c r="D29" s="13">
        <f>B29/12</f>
        <v>233.33333333333334</v>
      </c>
      <c r="E29" s="2" t="s">
        <v>3</v>
      </c>
      <c r="F29" s="12"/>
      <c r="G29" s="21">
        <v>233</v>
      </c>
      <c r="H29" s="20">
        <v>233</v>
      </c>
      <c r="I29" s="19">
        <v>233</v>
      </c>
      <c r="J29" s="20">
        <v>233</v>
      </c>
      <c r="K29" s="19">
        <v>233</v>
      </c>
      <c r="L29" s="19">
        <v>466</v>
      </c>
      <c r="M29" s="19">
        <v>466</v>
      </c>
      <c r="N29" s="19">
        <v>466</v>
      </c>
      <c r="O29" s="359">
        <f t="shared" si="15"/>
        <v>2563</v>
      </c>
      <c r="P29" s="19">
        <v>0</v>
      </c>
      <c r="Q29" s="386">
        <f t="shared" ref="Q29:Q39" si="16">O29+P29</f>
        <v>2563</v>
      </c>
    </row>
    <row r="30" spans="1:17" x14ac:dyDescent="0.3">
      <c r="A30" s="114" t="s">
        <v>11</v>
      </c>
      <c r="B30" s="2">
        <v>8000</v>
      </c>
      <c r="C30" s="2" t="s">
        <v>7</v>
      </c>
      <c r="D30" s="13">
        <f>+B30/12</f>
        <v>666.66666666666663</v>
      </c>
      <c r="E30" s="2" t="s">
        <v>3</v>
      </c>
      <c r="F30" s="12"/>
      <c r="G30" s="21">
        <v>666</v>
      </c>
      <c r="H30" s="20">
        <v>666</v>
      </c>
      <c r="I30" s="19">
        <v>750</v>
      </c>
      <c r="J30" s="20">
        <v>666</v>
      </c>
      <c r="K30" s="19">
        <v>666</v>
      </c>
      <c r="L30" s="19">
        <v>666</v>
      </c>
      <c r="M30" s="19">
        <v>666</v>
      </c>
      <c r="N30" s="19">
        <v>666</v>
      </c>
      <c r="O30" s="359">
        <f t="shared" si="15"/>
        <v>5412</v>
      </c>
      <c r="P30" s="19">
        <v>0</v>
      </c>
      <c r="Q30" s="386">
        <f t="shared" si="16"/>
        <v>5412</v>
      </c>
    </row>
    <row r="31" spans="1:17" x14ac:dyDescent="0.3">
      <c r="A31" s="114" t="s">
        <v>10</v>
      </c>
      <c r="B31" s="2">
        <v>400</v>
      </c>
      <c r="C31" s="2" t="s">
        <v>9</v>
      </c>
      <c r="D31" s="13">
        <f>+B31/6</f>
        <v>66.666666666666671</v>
      </c>
      <c r="E31" s="2" t="s">
        <v>3</v>
      </c>
      <c r="F31" s="12"/>
      <c r="G31" s="21">
        <v>67</v>
      </c>
      <c r="H31" s="20">
        <v>67</v>
      </c>
      <c r="I31" s="19">
        <v>67</v>
      </c>
      <c r="J31" s="20">
        <v>67</v>
      </c>
      <c r="K31" s="19">
        <v>67</v>
      </c>
      <c r="L31" s="19">
        <v>67</v>
      </c>
      <c r="M31" s="19">
        <v>67</v>
      </c>
      <c r="N31" s="19">
        <v>67</v>
      </c>
      <c r="O31" s="359">
        <f t="shared" si="15"/>
        <v>536</v>
      </c>
      <c r="P31" s="19">
        <v>0</v>
      </c>
      <c r="Q31" s="386">
        <f t="shared" si="16"/>
        <v>536</v>
      </c>
    </row>
    <row r="32" spans="1:17" ht="15" customHeight="1" x14ac:dyDescent="0.3">
      <c r="A32" s="114" t="s">
        <v>8</v>
      </c>
      <c r="B32" s="2">
        <v>4100</v>
      </c>
      <c r="C32" s="2" t="s">
        <v>7</v>
      </c>
      <c r="D32" s="13">
        <f>B32/12</f>
        <v>341.66666666666669</v>
      </c>
      <c r="E32" s="2" t="s">
        <v>3</v>
      </c>
      <c r="F32" s="12"/>
      <c r="G32" s="21">
        <v>90</v>
      </c>
      <c r="H32" s="20">
        <v>90</v>
      </c>
      <c r="I32" s="15">
        <v>90</v>
      </c>
      <c r="J32" s="20">
        <v>90</v>
      </c>
      <c r="K32" s="15">
        <v>90</v>
      </c>
      <c r="L32" s="15">
        <v>90</v>
      </c>
      <c r="M32" s="15">
        <v>90</v>
      </c>
      <c r="N32" s="15">
        <v>90</v>
      </c>
      <c r="O32" s="359">
        <f t="shared" si="15"/>
        <v>720</v>
      </c>
      <c r="P32" s="15">
        <v>0</v>
      </c>
      <c r="Q32" s="386">
        <f t="shared" si="16"/>
        <v>720</v>
      </c>
    </row>
    <row r="33" spans="1:17" s="6" customFormat="1" ht="15" customHeight="1" thickBot="1" x14ac:dyDescent="0.35">
      <c r="A33" s="112" t="s">
        <v>6</v>
      </c>
      <c r="B33" s="4" t="s">
        <v>5</v>
      </c>
      <c r="C33" s="4" t="s">
        <v>4</v>
      </c>
      <c r="D33" s="5">
        <v>1601</v>
      </c>
      <c r="E33" s="4" t="s">
        <v>3</v>
      </c>
      <c r="F33" s="3"/>
      <c r="G33" s="27">
        <v>1601</v>
      </c>
      <c r="H33" s="26">
        <v>1601</v>
      </c>
      <c r="I33" s="75">
        <v>3500</v>
      </c>
      <c r="J33" s="26">
        <v>3500</v>
      </c>
      <c r="K33" s="75">
        <v>3500</v>
      </c>
      <c r="L33" s="75">
        <v>1200</v>
      </c>
      <c r="M33" s="75">
        <v>3500</v>
      </c>
      <c r="N33" s="75">
        <v>0</v>
      </c>
      <c r="O33" s="357">
        <f t="shared" si="15"/>
        <v>18402</v>
      </c>
      <c r="P33" s="75">
        <v>0</v>
      </c>
      <c r="Q33" s="380">
        <f t="shared" si="16"/>
        <v>18402</v>
      </c>
    </row>
    <row r="34" spans="1:17" s="378" customFormat="1" ht="16.2" thickBot="1" x14ac:dyDescent="0.35">
      <c r="A34" s="371"/>
      <c r="B34" s="372"/>
      <c r="C34" s="372"/>
      <c r="D34" s="373"/>
      <c r="E34" s="372"/>
      <c r="F34" s="374"/>
      <c r="G34" s="375">
        <f>SUM(G28:G33)</f>
        <v>2797</v>
      </c>
      <c r="H34" s="376">
        <f t="shared" ref="H34:N34" si="17">SUM(H28:H33)</f>
        <v>2797</v>
      </c>
      <c r="I34" s="376">
        <f t="shared" si="17"/>
        <v>4780</v>
      </c>
      <c r="J34" s="376">
        <f t="shared" si="17"/>
        <v>4696</v>
      </c>
      <c r="K34" s="376">
        <f t="shared" si="17"/>
        <v>4696</v>
      </c>
      <c r="L34" s="376">
        <f t="shared" si="17"/>
        <v>2629</v>
      </c>
      <c r="M34" s="376">
        <f t="shared" si="17"/>
        <v>4929</v>
      </c>
      <c r="N34" s="376">
        <f t="shared" si="17"/>
        <v>1429</v>
      </c>
      <c r="O34" s="377">
        <f>SUM(O28:O33)</f>
        <v>28753</v>
      </c>
      <c r="P34" s="376">
        <f t="shared" ref="P34" si="18">SUM(P28:P33)</f>
        <v>0</v>
      </c>
      <c r="Q34" s="380">
        <f t="shared" si="16"/>
        <v>28753</v>
      </c>
    </row>
    <row r="35" spans="1:17" s="391" customFormat="1" ht="16.2" thickBot="1" x14ac:dyDescent="0.35">
      <c r="A35" s="400" t="s">
        <v>2</v>
      </c>
      <c r="B35" s="401"/>
      <c r="C35" s="401"/>
      <c r="D35" s="402"/>
      <c r="E35" s="401"/>
      <c r="F35" s="403"/>
      <c r="G35" s="404">
        <f t="shared" ref="G35:P35" si="19">G23+G27+G28+G29+G30+G31+G32+G33</f>
        <v>16655.241900000001</v>
      </c>
      <c r="H35" s="405">
        <f t="shared" si="19"/>
        <v>11507.226099999998</v>
      </c>
      <c r="I35" s="405">
        <f t="shared" si="19"/>
        <v>15322.249400000001</v>
      </c>
      <c r="J35" s="405">
        <f t="shared" si="19"/>
        <v>25332.352999999999</v>
      </c>
      <c r="K35" s="405">
        <f t="shared" si="19"/>
        <v>30297.422399999999</v>
      </c>
      <c r="L35" s="405">
        <f t="shared" si="19"/>
        <v>15702.484199999999</v>
      </c>
      <c r="M35" s="405">
        <f t="shared" si="19"/>
        <v>26741.016</v>
      </c>
      <c r="N35" s="405">
        <f t="shared" si="19"/>
        <v>4789.4276</v>
      </c>
      <c r="O35" s="400">
        <f t="shared" si="19"/>
        <v>146347.42060000001</v>
      </c>
      <c r="P35" s="405">
        <f t="shared" si="19"/>
        <v>24839.119999999999</v>
      </c>
      <c r="Q35" s="400">
        <f t="shared" si="16"/>
        <v>171186.54060000001</v>
      </c>
    </row>
    <row r="36" spans="1:17" ht="16.2" thickTop="1" x14ac:dyDescent="0.3">
      <c r="A36" s="114"/>
      <c r="D36" s="11"/>
      <c r="F36" s="135"/>
      <c r="G36" s="21"/>
      <c r="H36" s="20"/>
      <c r="I36" s="19"/>
      <c r="J36" s="20"/>
      <c r="K36" s="19"/>
      <c r="L36" s="19"/>
      <c r="M36" s="19"/>
      <c r="N36" s="19"/>
      <c r="O36" s="359"/>
      <c r="P36" s="19"/>
      <c r="Q36" s="386">
        <f t="shared" si="16"/>
        <v>0</v>
      </c>
    </row>
    <row r="37" spans="1:17" s="391" customFormat="1" x14ac:dyDescent="0.3">
      <c r="A37" s="390" t="s">
        <v>1</v>
      </c>
      <c r="D37" s="392"/>
      <c r="E37" s="391">
        <v>0</v>
      </c>
      <c r="F37" s="393"/>
      <c r="G37" s="397">
        <f t="shared" ref="G37:P37" si="20">G3-G35</f>
        <v>1724.7580999999991</v>
      </c>
      <c r="H37" s="398">
        <f t="shared" si="20"/>
        <v>2378.773900000002</v>
      </c>
      <c r="I37" s="398">
        <f t="shared" si="20"/>
        <v>-3704.8094000000001</v>
      </c>
      <c r="J37" s="398">
        <f t="shared" si="20"/>
        <v>-438.91300000000047</v>
      </c>
      <c r="K37" s="398">
        <f t="shared" si="20"/>
        <v>671.65760000000228</v>
      </c>
      <c r="L37" s="398">
        <f t="shared" si="20"/>
        <v>3595.015800000001</v>
      </c>
      <c r="M37" s="398">
        <f t="shared" si="20"/>
        <v>36.504000000000815</v>
      </c>
      <c r="N37" s="398">
        <f t="shared" si="20"/>
        <v>-1059.4276</v>
      </c>
      <c r="O37" s="399">
        <f t="shared" si="20"/>
        <v>3203.5593999999983</v>
      </c>
      <c r="P37" s="398">
        <f t="shared" si="20"/>
        <v>1752.010000000002</v>
      </c>
      <c r="Q37" s="399">
        <f t="shared" si="16"/>
        <v>4955.5694000000003</v>
      </c>
    </row>
    <row r="38" spans="1:17" x14ac:dyDescent="0.3">
      <c r="A38" s="114"/>
      <c r="D38" s="11"/>
      <c r="F38" s="135"/>
      <c r="G38" s="13"/>
      <c r="O38" s="358"/>
      <c r="Q38" s="382"/>
    </row>
    <row r="39" spans="1:17" s="391" customFormat="1" x14ac:dyDescent="0.3">
      <c r="A39" s="390" t="s">
        <v>0</v>
      </c>
      <c r="D39" s="392"/>
      <c r="F39" s="393"/>
      <c r="G39" s="394">
        <f t="shared" ref="G39:P39" si="21">G37/G3</f>
        <v>9.3838852013057625E-2</v>
      </c>
      <c r="H39" s="395">
        <f t="shared" si="21"/>
        <v>0.17130735272936784</v>
      </c>
      <c r="I39" s="395">
        <f t="shared" si="21"/>
        <v>-0.31890067002713163</v>
      </c>
      <c r="J39" s="395">
        <f t="shared" si="21"/>
        <v>-1.7631673244035397E-2</v>
      </c>
      <c r="K39" s="395">
        <f t="shared" si="21"/>
        <v>2.1688006230730854E-2</v>
      </c>
      <c r="L39" s="395">
        <f t="shared" si="21"/>
        <v>0.1862943801010494</v>
      </c>
      <c r="M39" s="395">
        <f t="shared" si="21"/>
        <v>1.3632330402517042E-3</v>
      </c>
      <c r="N39" s="395">
        <f t="shared" si="21"/>
        <v>-0.28402884718498661</v>
      </c>
      <c r="O39" s="396">
        <f t="shared" si="21"/>
        <v>2.1421186273737545E-2</v>
      </c>
      <c r="P39" s="395">
        <f t="shared" si="21"/>
        <v>6.5887008186564539E-2</v>
      </c>
      <c r="Q39" s="396">
        <f t="shared" si="16"/>
        <v>8.730819446030208E-2</v>
      </c>
    </row>
    <row r="40" spans="1:17" ht="16.2" thickBot="1" x14ac:dyDescent="0.35">
      <c r="A40" s="112"/>
      <c r="B40" s="6"/>
      <c r="C40" s="90"/>
      <c r="D40" s="7"/>
      <c r="E40" s="6"/>
      <c r="F40" s="90"/>
      <c r="G40" s="5"/>
      <c r="H40" s="4"/>
      <c r="I40" s="4"/>
      <c r="J40" s="4"/>
      <c r="K40" s="4"/>
      <c r="L40" s="4"/>
      <c r="M40" s="4"/>
      <c r="N40" s="4"/>
      <c r="O40" s="362"/>
      <c r="P40" s="4"/>
      <c r="Q40" s="389"/>
    </row>
    <row r="41" spans="1:17" ht="15.75" hidden="1" customHeight="1" x14ac:dyDescent="0.3">
      <c r="A41" s="129"/>
      <c r="F41" s="135"/>
      <c r="O41" s="296"/>
      <c r="Q41" s="296"/>
    </row>
    <row r="42" spans="1:17" ht="15.75" hidden="1" customHeight="1" x14ac:dyDescent="0.3">
      <c r="A42" s="114" t="s">
        <v>72</v>
      </c>
      <c r="F42" s="135"/>
      <c r="G42" s="101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O42" s="307">
        <f>SUM(G42:L42)</f>
        <v>0</v>
      </c>
      <c r="Q42" s="307">
        <f>SUM(I42:N42)</f>
        <v>0</v>
      </c>
    </row>
    <row r="43" spans="1:17" ht="15.75" hidden="1" customHeight="1" x14ac:dyDescent="0.3">
      <c r="A43" s="114" t="s">
        <v>154</v>
      </c>
      <c r="F43" s="135"/>
      <c r="I43" s="2">
        <f>I6</f>
        <v>2.1800000000000002</v>
      </c>
      <c r="O43" s="296"/>
      <c r="Q43" s="296"/>
    </row>
    <row r="44" spans="1:17" ht="15.75" hidden="1" customHeight="1" x14ac:dyDescent="0.3">
      <c r="A44" s="145" t="s">
        <v>85</v>
      </c>
      <c r="F44" s="135"/>
      <c r="G44" s="116" t="s">
        <v>83</v>
      </c>
      <c r="H44" s="116" t="s">
        <v>83</v>
      </c>
      <c r="I44" s="116">
        <f>I43-2.05</f>
        <v>0.13000000000000034</v>
      </c>
      <c r="J44" s="116" t="s">
        <v>83</v>
      </c>
      <c r="K44" s="116" t="s">
        <v>83</v>
      </c>
      <c r="L44" s="116" t="s">
        <v>83</v>
      </c>
      <c r="M44" s="116" t="s">
        <v>83</v>
      </c>
      <c r="N44" s="116"/>
      <c r="O44" s="308" t="s">
        <v>83</v>
      </c>
      <c r="P44" s="116"/>
      <c r="Q44" s="308" t="s">
        <v>83</v>
      </c>
    </row>
    <row r="45" spans="1:17" ht="31.5" hidden="1" customHeight="1" x14ac:dyDescent="0.3">
      <c r="A45" s="130" t="s">
        <v>73</v>
      </c>
      <c r="F45" s="135"/>
      <c r="G45" s="96">
        <f>G7*0.2</f>
        <v>535.44128440366978</v>
      </c>
      <c r="H45" s="96">
        <f>H7*0.2</f>
        <v>312.44403669724767</v>
      </c>
      <c r="I45" s="96">
        <f>I7*I44</f>
        <v>301.91903669724849</v>
      </c>
      <c r="J45" s="96">
        <f>J7*0.2</f>
        <v>906.45963302752284</v>
      </c>
      <c r="K45" s="96">
        <f>K7*0.2</f>
        <v>1138.8697247706421</v>
      </c>
      <c r="L45" s="96">
        <f>L7*0.2</f>
        <v>521.75963302752291</v>
      </c>
      <c r="M45" s="96">
        <f>M7*0.2</f>
        <v>932.64770642201847</v>
      </c>
      <c r="N45" s="91">
        <v>0</v>
      </c>
      <c r="O45" s="300">
        <f>SUM(G45:N45)</f>
        <v>4649.5410550458728</v>
      </c>
      <c r="P45" s="91">
        <v>0</v>
      </c>
      <c r="Q45" s="300">
        <f>SUM(I45:P45)</f>
        <v>8451.1967889908265</v>
      </c>
    </row>
    <row r="46" spans="1:17" ht="32.25" hidden="1" customHeight="1" thickBot="1" x14ac:dyDescent="0.35">
      <c r="A46" s="131" t="s">
        <v>82</v>
      </c>
      <c r="B46" s="7"/>
      <c r="C46" s="6"/>
      <c r="D46" s="6"/>
      <c r="E46" s="6"/>
      <c r="F46" s="90"/>
      <c r="G46" s="98">
        <f t="shared" ref="G46:M46" si="22">G37+G45</f>
        <v>2260.1993844036688</v>
      </c>
      <c r="H46" s="98">
        <f t="shared" si="22"/>
        <v>2691.2179366972496</v>
      </c>
      <c r="I46" s="98">
        <f t="shared" si="22"/>
        <v>-3402.8903633027517</v>
      </c>
      <c r="J46" s="98">
        <f t="shared" si="22"/>
        <v>467.54663302752238</v>
      </c>
      <c r="K46" s="98">
        <f t="shared" si="22"/>
        <v>1810.5273247706443</v>
      </c>
      <c r="L46" s="98">
        <f t="shared" si="22"/>
        <v>4116.7754330275238</v>
      </c>
      <c r="M46" s="98">
        <f t="shared" si="22"/>
        <v>969.15170642201929</v>
      </c>
      <c r="N46" s="98">
        <f>N45</f>
        <v>0</v>
      </c>
      <c r="O46" s="309">
        <f>O37+O45</f>
        <v>7853.1004550458711</v>
      </c>
      <c r="P46" s="98">
        <f>P45</f>
        <v>0</v>
      </c>
      <c r="Q46" s="309">
        <f>Q37+Q45</f>
        <v>13406.766188990827</v>
      </c>
    </row>
    <row r="47" spans="1:17" ht="15.75" hidden="1" customHeight="1" x14ac:dyDescent="0.3">
      <c r="A47" s="130"/>
      <c r="O47" s="296"/>
      <c r="Q47" s="296"/>
    </row>
    <row r="48" spans="1:17" s="269" customFormat="1" ht="15.75" hidden="1" customHeight="1" x14ac:dyDescent="0.3">
      <c r="A48" s="130" t="s">
        <v>157</v>
      </c>
      <c r="G48" s="96"/>
      <c r="H48" s="96"/>
      <c r="I48" s="97">
        <f>0.5*I27</f>
        <v>1048.7997</v>
      </c>
      <c r="J48" s="96"/>
      <c r="K48" s="97"/>
      <c r="L48" s="97"/>
      <c r="M48" s="97"/>
      <c r="N48" s="97"/>
      <c r="O48" s="300"/>
      <c r="P48" s="97"/>
      <c r="Q48" s="300"/>
    </row>
    <row r="49" spans="1:17" ht="32.25" hidden="1" customHeight="1" thickBot="1" x14ac:dyDescent="0.35">
      <c r="A49" s="131" t="s">
        <v>158</v>
      </c>
      <c r="B49" s="7"/>
      <c r="C49" s="6"/>
      <c r="D49" s="6"/>
      <c r="E49" s="6"/>
      <c r="F49" s="90"/>
      <c r="G49" s="98">
        <f t="shared" ref="G49:M49" si="23">G39+G47</f>
        <v>9.3838852013057625E-2</v>
      </c>
      <c r="H49" s="98">
        <f t="shared" si="23"/>
        <v>0.17130735272936784</v>
      </c>
      <c r="I49" s="98">
        <f t="shared" si="23"/>
        <v>-0.31890067002713163</v>
      </c>
      <c r="J49" s="98">
        <f t="shared" si="23"/>
        <v>-1.7631673244035397E-2</v>
      </c>
      <c r="K49" s="98">
        <f t="shared" si="23"/>
        <v>2.1688006230730854E-2</v>
      </c>
      <c r="L49" s="98">
        <f t="shared" si="23"/>
        <v>0.1862943801010494</v>
      </c>
      <c r="M49" s="98">
        <f t="shared" si="23"/>
        <v>1.3632330402517042E-3</v>
      </c>
      <c r="N49" s="98">
        <f>N47</f>
        <v>0</v>
      </c>
      <c r="O49" s="309">
        <f>O39+O47</f>
        <v>2.1421186273737545E-2</v>
      </c>
      <c r="P49" s="98">
        <f>P47</f>
        <v>0</v>
      </c>
      <c r="Q49" s="309">
        <f>Q39+Q47</f>
        <v>8.730819446030208E-2</v>
      </c>
    </row>
    <row r="50" spans="1:17" ht="16.5" hidden="1" customHeight="1" thickTop="1" x14ac:dyDescent="0.3">
      <c r="A50" s="130"/>
      <c r="O50" s="310"/>
      <c r="Q50" s="310"/>
    </row>
    <row r="51" spans="1:17" ht="15.75" hidden="1" customHeight="1" x14ac:dyDescent="0.3">
      <c r="A51" s="130" t="s">
        <v>159</v>
      </c>
      <c r="I51" s="91">
        <f>I27*70%</f>
        <v>1468.3195799999999</v>
      </c>
      <c r="O51" s="296"/>
      <c r="Q51" s="296"/>
    </row>
    <row r="52" spans="1:17" s="269" customFormat="1" ht="15.75" hidden="1" customHeight="1" x14ac:dyDescent="0.3">
      <c r="A52" s="130" t="s">
        <v>156</v>
      </c>
      <c r="G52" s="96"/>
      <c r="H52" s="96"/>
      <c r="I52" s="96">
        <f>I27*30%</f>
        <v>629.27981999999997</v>
      </c>
      <c r="J52" s="96"/>
      <c r="K52" s="97"/>
      <c r="L52" s="97"/>
      <c r="M52" s="97"/>
      <c r="N52" s="97"/>
      <c r="O52" s="311"/>
      <c r="P52" s="97"/>
      <c r="Q52" s="311"/>
    </row>
    <row r="53" spans="1:17" ht="32.25" hidden="1" customHeight="1" thickBot="1" x14ac:dyDescent="0.35">
      <c r="A53" s="131" t="s">
        <v>155</v>
      </c>
      <c r="B53" s="7"/>
      <c r="C53" s="6"/>
      <c r="D53" s="6"/>
      <c r="E53" s="6"/>
      <c r="F53" s="90"/>
      <c r="G53" s="98">
        <f>G42+G50</f>
        <v>0</v>
      </c>
      <c r="H53" s="98">
        <f>H42+H50</f>
        <v>0</v>
      </c>
      <c r="I53" s="98">
        <f>I37+I52</f>
        <v>-3075.5295800000004</v>
      </c>
      <c r="J53" s="98">
        <f>J42+J50</f>
        <v>0</v>
      </c>
      <c r="K53" s="98">
        <f>K42+K50</f>
        <v>0</v>
      </c>
      <c r="L53" s="98">
        <f>L42+L50</f>
        <v>0</v>
      </c>
      <c r="M53" s="98">
        <f>M42+M50</f>
        <v>0</v>
      </c>
      <c r="N53" s="98">
        <f>N50</f>
        <v>0</v>
      </c>
      <c r="O53" s="309">
        <f>O42+O50</f>
        <v>0</v>
      </c>
      <c r="P53" s="98">
        <f>P50</f>
        <v>0</v>
      </c>
      <c r="Q53" s="309">
        <f>Q42+Q50</f>
        <v>0</v>
      </c>
    </row>
    <row r="54" spans="1:17" ht="16.2" thickBot="1" x14ac:dyDescent="0.35"/>
    <row r="55" spans="1:17" x14ac:dyDescent="0.3">
      <c r="A55" s="129" t="s">
        <v>168</v>
      </c>
      <c r="B55" s="118"/>
      <c r="C55" s="416"/>
      <c r="D55" s="62"/>
      <c r="E55" s="118" t="s">
        <v>14</v>
      </c>
      <c r="F55" s="128">
        <v>0.17</v>
      </c>
      <c r="G55" s="417">
        <v>0</v>
      </c>
      <c r="H55" s="278">
        <v>140</v>
      </c>
      <c r="I55" s="279">
        <v>0</v>
      </c>
      <c r="J55" s="278">
        <v>310</v>
      </c>
      <c r="K55" s="279">
        <v>0</v>
      </c>
      <c r="L55" s="279">
        <v>285</v>
      </c>
      <c r="M55" s="279"/>
      <c r="N55" s="279">
        <v>0</v>
      </c>
      <c r="O55" s="418">
        <f>SUM(G55:N55)</f>
        <v>735</v>
      </c>
      <c r="P55" s="279"/>
      <c r="Q55" s="419"/>
    </row>
    <row r="56" spans="1:17" s="6" customFormat="1" ht="16.2" thickBot="1" x14ac:dyDescent="0.35">
      <c r="A56" s="112" t="s">
        <v>169</v>
      </c>
      <c r="B56" s="4"/>
      <c r="C56" s="4"/>
      <c r="D56" s="5"/>
      <c r="E56" s="4" t="s">
        <v>14</v>
      </c>
      <c r="F56" s="3">
        <v>0.22</v>
      </c>
      <c r="G56" s="27">
        <v>3340</v>
      </c>
      <c r="H56" s="26">
        <v>24</v>
      </c>
      <c r="I56" s="28">
        <v>1692</v>
      </c>
      <c r="J56" s="26">
        <v>1406</v>
      </c>
      <c r="K56" s="28">
        <v>2406</v>
      </c>
      <c r="L56" s="28">
        <v>5375</v>
      </c>
      <c r="M56" s="28">
        <v>0</v>
      </c>
      <c r="N56" s="28">
        <v>610</v>
      </c>
      <c r="O56" s="357">
        <f>SUM(G56:N56)</f>
        <v>14853</v>
      </c>
      <c r="P56" s="28"/>
      <c r="Q56" s="380"/>
    </row>
    <row r="57" spans="1:17" s="413" customFormat="1" ht="16.2" thickBot="1" x14ac:dyDescent="0.35">
      <c r="A57" s="406"/>
      <c r="B57" s="407"/>
      <c r="C57" s="407"/>
      <c r="D57" s="408"/>
      <c r="E57" s="407"/>
      <c r="F57" s="409"/>
      <c r="G57" s="410">
        <f t="shared" ref="G57:Q57" si="24">SUM(G55:G56)</f>
        <v>3340</v>
      </c>
      <c r="H57" s="411">
        <f t="shared" si="24"/>
        <v>164</v>
      </c>
      <c r="I57" s="411">
        <f t="shared" si="24"/>
        <v>1692</v>
      </c>
      <c r="J57" s="411">
        <f t="shared" si="24"/>
        <v>1716</v>
      </c>
      <c r="K57" s="411">
        <f t="shared" si="24"/>
        <v>2406</v>
      </c>
      <c r="L57" s="411">
        <f t="shared" si="24"/>
        <v>5660</v>
      </c>
      <c r="M57" s="411">
        <f t="shared" si="24"/>
        <v>0</v>
      </c>
      <c r="N57" s="411">
        <f t="shared" si="24"/>
        <v>610</v>
      </c>
      <c r="O57" s="412">
        <f t="shared" si="24"/>
        <v>15588</v>
      </c>
      <c r="P57" s="411">
        <f t="shared" si="24"/>
        <v>0</v>
      </c>
      <c r="Q57" s="361">
        <f t="shared" si="24"/>
        <v>0</v>
      </c>
    </row>
    <row r="59" spans="1:17" ht="16.2" thickBot="1" x14ac:dyDescent="0.35">
      <c r="A59" s="252" t="s">
        <v>170</v>
      </c>
    </row>
    <row r="60" spans="1:17" x14ac:dyDescent="0.3">
      <c r="A60" s="129" t="s">
        <v>16</v>
      </c>
      <c r="B60" s="118"/>
      <c r="C60" s="416"/>
      <c r="D60" s="62"/>
      <c r="E60" s="118" t="s">
        <v>14</v>
      </c>
      <c r="F60" s="128">
        <v>0.17</v>
      </c>
      <c r="G60" s="417">
        <f>G25-G55</f>
        <v>1311.5857000000001</v>
      </c>
      <c r="H60" s="278">
        <f t="shared" ref="H60:M61" si="25">H25-H55</f>
        <v>567.36829999999998</v>
      </c>
      <c r="I60" s="279">
        <f t="shared" si="25"/>
        <v>914.33820000000003</v>
      </c>
      <c r="J60" s="278">
        <f t="shared" si="25"/>
        <v>1346.4290000000003</v>
      </c>
      <c r="K60" s="279">
        <f t="shared" si="25"/>
        <v>2161.0672</v>
      </c>
      <c r="L60" s="279">
        <f t="shared" si="25"/>
        <v>826.93260000000009</v>
      </c>
      <c r="M60" s="279">
        <f t="shared" si="25"/>
        <v>1905.768</v>
      </c>
      <c r="N60" s="279">
        <f t="shared" ref="N60" si="26">N40*$F60</f>
        <v>0</v>
      </c>
      <c r="O60" s="418">
        <f>SUM(G60:N60)</f>
        <v>9033.4890000000014</v>
      </c>
      <c r="P60" s="279"/>
      <c r="Q60" s="419"/>
    </row>
    <row r="61" spans="1:17" s="6" customFormat="1" ht="16.2" thickBot="1" x14ac:dyDescent="0.35">
      <c r="A61" s="112" t="s">
        <v>171</v>
      </c>
      <c r="B61" s="4"/>
      <c r="C61" s="4"/>
      <c r="D61" s="5"/>
      <c r="E61" s="4" t="s">
        <v>14</v>
      </c>
      <c r="F61" s="3">
        <v>0.22</v>
      </c>
      <c r="G61" s="27">
        <f>G26-G56</f>
        <v>-1642.6538</v>
      </c>
      <c r="H61" s="26">
        <f t="shared" si="25"/>
        <v>891.41779999999994</v>
      </c>
      <c r="I61" s="28">
        <f t="shared" si="25"/>
        <v>-508.73880000000008</v>
      </c>
      <c r="J61" s="26">
        <f t="shared" si="25"/>
        <v>737.61400000000003</v>
      </c>
      <c r="K61" s="28">
        <f t="shared" si="25"/>
        <v>390.67520000000013</v>
      </c>
      <c r="L61" s="28">
        <f t="shared" si="25"/>
        <v>-3936.0284000000001</v>
      </c>
      <c r="M61" s="28">
        <f t="shared" si="25"/>
        <v>2466.288</v>
      </c>
      <c r="N61" s="28">
        <f t="shared" ref="N61" si="27">N40*$F61</f>
        <v>0</v>
      </c>
      <c r="O61" s="357">
        <f>SUM(G61:N61)</f>
        <v>-1601.4259999999999</v>
      </c>
      <c r="P61" s="28"/>
      <c r="Q61" s="380"/>
    </row>
    <row r="62" spans="1:17" s="413" customFormat="1" ht="16.2" thickBot="1" x14ac:dyDescent="0.35">
      <c r="A62" s="406"/>
      <c r="B62" s="407"/>
      <c r="C62" s="407"/>
      <c r="D62" s="408"/>
      <c r="E62" s="407"/>
      <c r="F62" s="409"/>
      <c r="G62" s="410">
        <f t="shared" ref="G62:Q62" si="28">SUM(G60:G61)</f>
        <v>-331.06809999999996</v>
      </c>
      <c r="H62" s="411">
        <f t="shared" si="28"/>
        <v>1458.7860999999998</v>
      </c>
      <c r="I62" s="411">
        <f t="shared" si="28"/>
        <v>405.59939999999995</v>
      </c>
      <c r="J62" s="411">
        <f t="shared" si="28"/>
        <v>2084.0430000000006</v>
      </c>
      <c r="K62" s="411">
        <f t="shared" si="28"/>
        <v>2551.7424000000001</v>
      </c>
      <c r="L62" s="411">
        <f t="shared" si="28"/>
        <v>-3109.0958000000001</v>
      </c>
      <c r="M62" s="411">
        <f t="shared" si="28"/>
        <v>4372.0560000000005</v>
      </c>
      <c r="N62" s="411">
        <f t="shared" si="28"/>
        <v>0</v>
      </c>
      <c r="O62" s="412">
        <f t="shared" si="28"/>
        <v>7432.0630000000019</v>
      </c>
      <c r="P62" s="411">
        <f t="shared" si="28"/>
        <v>0</v>
      </c>
      <c r="Q62" s="361">
        <f t="shared" si="28"/>
        <v>0</v>
      </c>
    </row>
    <row r="64" spans="1:17" x14ac:dyDescent="0.3">
      <c r="Q64" s="424">
        <f>O62+Q37</f>
        <v>12387.632400000002</v>
      </c>
    </row>
  </sheetData>
  <mergeCells count="3">
    <mergeCell ref="B1:C1"/>
    <mergeCell ref="E1:F1"/>
    <mergeCell ref="G1:Q1"/>
  </mergeCells>
  <pageMargins left="0.31496062992125984" right="0.31496062992125984" top="0.35433070866141736" bottom="0.15748031496062992" header="0.31496062992125984" footer="0.31496062992125984"/>
  <pageSetup paperSize="9" scale="85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Q64"/>
  <sheetViews>
    <sheetView zoomScaleNormal="100" workbookViewId="0">
      <pane xSplit="6" ySplit="2" topLeftCell="G39" activePane="bottomRight" state="frozen"/>
      <selection pane="topRight" activeCell="G1" sqref="G1"/>
      <selection pane="bottomLeft" activeCell="A4" sqref="A4"/>
      <selection pane="bottomRight" activeCell="Q4" sqref="Q4"/>
    </sheetView>
  </sheetViews>
  <sheetFormatPr defaultColWidth="9.109375" defaultRowHeight="15.6" outlineLevelCol="3" x14ac:dyDescent="0.3"/>
  <cols>
    <col min="1" max="1" width="36.3320312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1.5546875" style="2" customWidth="1" collapsed="1"/>
    <col min="8" max="14" width="11.5546875" style="2" customWidth="1"/>
    <col min="15" max="15" width="13.44140625" style="292" customWidth="1"/>
    <col min="16" max="16" width="11.5546875" style="2" customWidth="1"/>
    <col min="17" max="17" width="13.44140625" style="292" customWidth="1"/>
    <col min="18" max="16384" width="9.109375" style="1"/>
  </cols>
  <sheetData>
    <row r="1" spans="1:17" ht="27.75" customHeight="1" thickBot="1" x14ac:dyDescent="0.35">
      <c r="A1" s="415" t="s">
        <v>44</v>
      </c>
      <c r="B1" s="478"/>
      <c r="C1" s="478"/>
      <c r="D1" s="62"/>
      <c r="E1" s="470"/>
      <c r="F1" s="470"/>
      <c r="G1" s="488">
        <v>43585</v>
      </c>
      <c r="H1" s="483"/>
      <c r="I1" s="483"/>
      <c r="J1" s="483"/>
      <c r="K1" s="483"/>
      <c r="L1" s="483"/>
      <c r="M1" s="483"/>
      <c r="N1" s="483"/>
      <c r="O1" s="483"/>
      <c r="P1" s="483"/>
      <c r="Q1" s="489"/>
    </row>
    <row r="2" spans="1:17" ht="18" customHeight="1" thickBot="1" x14ac:dyDescent="0.35">
      <c r="A2" s="111"/>
      <c r="B2" s="33"/>
      <c r="C2" s="33"/>
      <c r="D2" s="68"/>
      <c r="E2" s="33"/>
      <c r="F2" s="132"/>
      <c r="G2" s="345" t="s">
        <v>38</v>
      </c>
      <c r="H2" s="330" t="s">
        <v>36</v>
      </c>
      <c r="I2" s="330" t="s">
        <v>151</v>
      </c>
      <c r="J2" s="330" t="s">
        <v>152</v>
      </c>
      <c r="K2" s="330" t="s">
        <v>160</v>
      </c>
      <c r="L2" s="330" t="s">
        <v>164</v>
      </c>
      <c r="M2" s="330" t="s">
        <v>165</v>
      </c>
      <c r="N2" s="330" t="s">
        <v>166</v>
      </c>
      <c r="O2" s="331" t="s">
        <v>34</v>
      </c>
      <c r="P2" s="353" t="s">
        <v>59</v>
      </c>
      <c r="Q2" s="379" t="s">
        <v>34</v>
      </c>
    </row>
    <row r="3" spans="1:17" ht="23.25" customHeight="1" thickBot="1" x14ac:dyDescent="0.35">
      <c r="A3" s="112" t="s">
        <v>33</v>
      </c>
      <c r="B3" s="65"/>
      <c r="C3" s="65"/>
      <c r="D3" s="7"/>
      <c r="E3" s="65"/>
      <c r="F3" s="133"/>
      <c r="G3" s="346">
        <v>20412</v>
      </c>
      <c r="H3" s="335">
        <v>10145</v>
      </c>
      <c r="I3" s="335">
        <v>22292</v>
      </c>
      <c r="J3" s="335">
        <v>24185.040000000001</v>
      </c>
      <c r="K3" s="335">
        <v>2050</v>
      </c>
      <c r="L3" s="335">
        <v>17722</v>
      </c>
      <c r="M3" s="335">
        <v>21219.84</v>
      </c>
      <c r="N3" s="335">
        <v>28609.52</v>
      </c>
      <c r="O3" s="294">
        <f>SUM(G3:N3)</f>
        <v>146635.4</v>
      </c>
      <c r="P3" s="354">
        <v>27854</v>
      </c>
      <c r="Q3" s="380">
        <f>O3+P3</f>
        <v>174489.4</v>
      </c>
    </row>
    <row r="4" spans="1:17" s="6" customFormat="1" ht="16.2" thickBot="1" x14ac:dyDescent="0.35">
      <c r="A4" s="113" t="s">
        <v>45</v>
      </c>
      <c r="B4" s="71"/>
      <c r="C4" s="71"/>
      <c r="D4" s="68"/>
      <c r="E4" s="71"/>
      <c r="F4" s="134"/>
      <c r="G4" s="347">
        <v>23</v>
      </c>
      <c r="H4" s="336">
        <v>16</v>
      </c>
      <c r="I4" s="336">
        <v>19</v>
      </c>
      <c r="J4" s="336">
        <v>23</v>
      </c>
      <c r="K4" s="336">
        <v>2</v>
      </c>
      <c r="L4" s="336">
        <v>27</v>
      </c>
      <c r="M4" s="336">
        <v>23</v>
      </c>
      <c r="N4" s="336">
        <v>26</v>
      </c>
      <c r="O4" s="295">
        <f>SUM(G4:N4)</f>
        <v>159</v>
      </c>
      <c r="P4" s="355">
        <v>27</v>
      </c>
      <c r="Q4" s="381">
        <f t="shared" ref="Q4:Q21" si="0">O4+P4</f>
        <v>186</v>
      </c>
    </row>
    <row r="5" spans="1:17" x14ac:dyDescent="0.3">
      <c r="A5" s="114" t="s">
        <v>32</v>
      </c>
      <c r="D5" s="11"/>
      <c r="F5" s="135"/>
      <c r="G5" s="420">
        <v>6969.37</v>
      </c>
      <c r="H5" s="421">
        <v>3541.6</v>
      </c>
      <c r="I5" s="421">
        <v>9914.7999999999993</v>
      </c>
      <c r="J5" s="421">
        <v>9000.77</v>
      </c>
      <c r="K5" s="422">
        <v>1153.51</v>
      </c>
      <c r="L5" s="422">
        <v>5636.02</v>
      </c>
      <c r="M5" s="422">
        <v>8055.24</v>
      </c>
      <c r="N5" s="422">
        <v>11234.59</v>
      </c>
      <c r="O5" s="300">
        <f>SUM(G5:N5)</f>
        <v>55505.899999999994</v>
      </c>
      <c r="Q5" s="382">
        <f t="shared" si="0"/>
        <v>55505.899999999994</v>
      </c>
    </row>
    <row r="6" spans="1:17" x14ac:dyDescent="0.3">
      <c r="A6" s="114" t="s">
        <v>31</v>
      </c>
      <c r="B6" s="59"/>
      <c r="C6" s="59"/>
      <c r="D6" s="60"/>
      <c r="E6" s="59"/>
      <c r="F6" s="136"/>
      <c r="G6" s="348">
        <v>2.1800000000000002</v>
      </c>
      <c r="H6" s="337">
        <v>2.1800000000000002</v>
      </c>
      <c r="I6" s="337">
        <v>2.1800000000000002</v>
      </c>
      <c r="J6" s="337">
        <v>2.1800000000000002</v>
      </c>
      <c r="K6" s="337">
        <v>2.1800000000000002</v>
      </c>
      <c r="L6" s="337">
        <v>2.1800000000000002</v>
      </c>
      <c r="M6" s="337">
        <v>2.1800000000000002</v>
      </c>
      <c r="N6" s="337">
        <v>2.1800000000000002</v>
      </c>
      <c r="O6" s="296">
        <v>2.1800000000000002</v>
      </c>
      <c r="Q6" s="382">
        <f t="shared" si="0"/>
        <v>2.1800000000000002</v>
      </c>
    </row>
    <row r="7" spans="1:17" x14ac:dyDescent="0.3">
      <c r="A7" s="114" t="s">
        <v>30</v>
      </c>
      <c r="B7" s="59"/>
      <c r="C7" s="59"/>
      <c r="D7" s="60"/>
      <c r="E7" s="59"/>
      <c r="F7" s="136"/>
      <c r="G7" s="423">
        <f>G12/G6</f>
        <v>2729.9862385321098</v>
      </c>
      <c r="H7" s="18">
        <f t="shared" ref="H7:O7" si="1">H12/H6</f>
        <v>1413.8119266055046</v>
      </c>
      <c r="I7" s="18">
        <f t="shared" si="1"/>
        <v>3391.7339449541278</v>
      </c>
      <c r="J7" s="18">
        <f t="shared" si="1"/>
        <v>4266.0550458715597</v>
      </c>
      <c r="K7" s="57">
        <f t="shared" si="1"/>
        <v>412.8440366972477</v>
      </c>
      <c r="L7" s="18">
        <f t="shared" si="1"/>
        <v>2593.1376146788989</v>
      </c>
      <c r="M7" s="18">
        <f t="shared" si="1"/>
        <v>3279.7935779816512</v>
      </c>
      <c r="N7" s="18">
        <f t="shared" si="1"/>
        <v>4867.4495412844035</v>
      </c>
      <c r="O7" s="300">
        <f t="shared" si="1"/>
        <v>22954.811926605504</v>
      </c>
      <c r="P7" s="101"/>
      <c r="Q7" s="383">
        <f t="shared" si="0"/>
        <v>22954.811926605504</v>
      </c>
    </row>
    <row r="8" spans="1:17" x14ac:dyDescent="0.3">
      <c r="A8" s="114" t="s">
        <v>29</v>
      </c>
      <c r="B8" s="59"/>
      <c r="C8" s="59"/>
      <c r="D8" s="60"/>
      <c r="E8" s="59"/>
      <c r="F8" s="136"/>
      <c r="G8" s="58">
        <f t="shared" ref="G8:O8" si="2">G5/G7</f>
        <v>2.5528956525976372</v>
      </c>
      <c r="H8" s="57">
        <f t="shared" si="2"/>
        <v>2.5050007949099804</v>
      </c>
      <c r="I8" s="57">
        <f t="shared" si="2"/>
        <v>2.9232245691765466</v>
      </c>
      <c r="J8" s="57">
        <f t="shared" si="2"/>
        <v>2.1098579139784945</v>
      </c>
      <c r="K8" s="57">
        <f t="shared" si="2"/>
        <v>2.7940575555555553</v>
      </c>
      <c r="L8" s="57">
        <f t="shared" si="2"/>
        <v>2.1734365226497605</v>
      </c>
      <c r="M8" s="57">
        <f t="shared" si="2"/>
        <v>2.4560204197232149</v>
      </c>
      <c r="N8" s="57">
        <f t="shared" si="2"/>
        <v>2.3081061045854132</v>
      </c>
      <c r="O8" s="297">
        <f t="shared" si="2"/>
        <v>2.4180507414947074</v>
      </c>
      <c r="P8" s="101"/>
      <c r="Q8" s="383">
        <f t="shared" si="0"/>
        <v>2.4180507414947074</v>
      </c>
    </row>
    <row r="9" spans="1:17" ht="16.2" thickBot="1" x14ac:dyDescent="0.35">
      <c r="A9" s="112" t="s">
        <v>66</v>
      </c>
      <c r="B9" s="55"/>
      <c r="C9" s="55"/>
      <c r="D9" s="56"/>
      <c r="E9" s="55"/>
      <c r="F9" s="140"/>
      <c r="G9" s="139">
        <f t="shared" ref="G9:N9" si="3">G3/G5</f>
        <v>2.9288156605259874</v>
      </c>
      <c r="H9" s="92">
        <f t="shared" si="3"/>
        <v>2.8645245086966344</v>
      </c>
      <c r="I9" s="92">
        <f t="shared" si="3"/>
        <v>2.248355993060879</v>
      </c>
      <c r="J9" s="92">
        <f t="shared" si="3"/>
        <v>2.6869967791644491</v>
      </c>
      <c r="K9" s="92">
        <f t="shared" si="3"/>
        <v>1.7771844197276141</v>
      </c>
      <c r="L9" s="92">
        <f t="shared" si="3"/>
        <v>3.1444175144871735</v>
      </c>
      <c r="M9" s="92">
        <f t="shared" si="3"/>
        <v>2.6342902259895422</v>
      </c>
      <c r="N9" s="92">
        <f t="shared" si="3"/>
        <v>2.5465566611687653</v>
      </c>
      <c r="O9" s="298">
        <f>(O3-N3)/O5</f>
        <v>2.1263663862760538</v>
      </c>
      <c r="P9" s="4"/>
      <c r="Q9" s="384">
        <f t="shared" si="0"/>
        <v>2.1263663862760538</v>
      </c>
    </row>
    <row r="10" spans="1:17" ht="16.2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8"/>
      <c r="H10" s="47"/>
      <c r="I10" s="47"/>
      <c r="J10" s="47"/>
      <c r="K10" s="47"/>
      <c r="L10" s="47"/>
      <c r="M10" s="47"/>
      <c r="N10" s="356"/>
      <c r="O10" s="267"/>
      <c r="P10" s="356"/>
      <c r="Q10" s="385"/>
    </row>
    <row r="11" spans="1:17" x14ac:dyDescent="0.3">
      <c r="A11" s="114" t="s">
        <v>60</v>
      </c>
      <c r="B11" s="44"/>
      <c r="C11" s="44"/>
      <c r="D11" s="45"/>
      <c r="E11" s="44"/>
      <c r="F11" s="138"/>
      <c r="G11" s="21"/>
      <c r="H11" s="20"/>
      <c r="I11" s="19"/>
      <c r="J11" s="20"/>
      <c r="K11" s="19"/>
      <c r="L11" s="19"/>
      <c r="M11" s="19"/>
      <c r="N11" s="19"/>
      <c r="O11" s="359">
        <f t="shared" ref="O11:Q22" si="4">SUM(G11:N11)</f>
        <v>0</v>
      </c>
      <c r="P11" s="339">
        <v>25850</v>
      </c>
      <c r="Q11" s="386">
        <f t="shared" si="0"/>
        <v>25850</v>
      </c>
    </row>
    <row r="12" spans="1:17" x14ac:dyDescent="0.3">
      <c r="A12" s="114" t="s">
        <v>23</v>
      </c>
      <c r="B12" s="2"/>
      <c r="C12" s="2"/>
      <c r="D12" s="13"/>
      <c r="E12" s="2"/>
      <c r="F12" s="12"/>
      <c r="G12" s="349">
        <v>5951.37</v>
      </c>
      <c r="H12" s="339">
        <v>3082.11</v>
      </c>
      <c r="I12" s="339">
        <v>7393.98</v>
      </c>
      <c r="J12" s="339">
        <v>9300</v>
      </c>
      <c r="K12" s="339">
        <v>900</v>
      </c>
      <c r="L12" s="339">
        <v>5653.04</v>
      </c>
      <c r="M12" s="339">
        <v>7149.95</v>
      </c>
      <c r="N12" s="339">
        <v>10611.04</v>
      </c>
      <c r="O12" s="359">
        <f t="shared" si="4"/>
        <v>50041.49</v>
      </c>
      <c r="P12" s="19"/>
      <c r="Q12" s="386">
        <f t="shared" si="0"/>
        <v>50041.49</v>
      </c>
    </row>
    <row r="13" spans="1:17" x14ac:dyDescent="0.3">
      <c r="A13" s="114" t="s">
        <v>22</v>
      </c>
      <c r="B13" s="2"/>
      <c r="C13" s="2"/>
      <c r="D13" s="13"/>
      <c r="E13" s="2"/>
      <c r="F13" s="12"/>
      <c r="G13" s="349">
        <v>1712.6</v>
      </c>
      <c r="H13" s="339">
        <v>894.5</v>
      </c>
      <c r="I13" s="339">
        <v>1905.9</v>
      </c>
      <c r="J13" s="339">
        <v>2240.6999999999998</v>
      </c>
      <c r="K13" s="339">
        <v>195.3</v>
      </c>
      <c r="L13" s="339">
        <v>1240.0999999999999</v>
      </c>
      <c r="M13" s="339">
        <v>1759</v>
      </c>
      <c r="N13" s="339">
        <v>2665.8</v>
      </c>
      <c r="O13" s="359">
        <f t="shared" si="4"/>
        <v>12613.900000000001</v>
      </c>
      <c r="P13" s="19"/>
      <c r="Q13" s="386">
        <f t="shared" si="0"/>
        <v>12613.900000000001</v>
      </c>
    </row>
    <row r="14" spans="1:17" x14ac:dyDescent="0.3">
      <c r="A14" s="114" t="s">
        <v>21</v>
      </c>
      <c r="B14" s="2"/>
      <c r="C14" s="2"/>
      <c r="D14" s="13"/>
      <c r="E14" s="2"/>
      <c r="F14" s="12"/>
      <c r="G14" s="349">
        <v>265</v>
      </c>
      <c r="H14" s="339">
        <v>160</v>
      </c>
      <c r="I14" s="339">
        <v>200</v>
      </c>
      <c r="J14" s="339">
        <v>270</v>
      </c>
      <c r="K14" s="339">
        <v>20</v>
      </c>
      <c r="L14" s="339">
        <v>323</v>
      </c>
      <c r="M14" s="339">
        <v>230</v>
      </c>
      <c r="N14" s="339">
        <v>260</v>
      </c>
      <c r="O14" s="359">
        <f t="shared" si="4"/>
        <v>1728</v>
      </c>
      <c r="P14" s="19"/>
      <c r="Q14" s="386">
        <f t="shared" si="0"/>
        <v>1728</v>
      </c>
    </row>
    <row r="15" spans="1:17" x14ac:dyDescent="0.3">
      <c r="A15" s="114" t="s">
        <v>84</v>
      </c>
      <c r="B15" s="2"/>
      <c r="C15" s="2"/>
      <c r="D15" s="13"/>
      <c r="E15" s="2"/>
      <c r="F15" s="12"/>
      <c r="G15" s="349"/>
      <c r="H15" s="339"/>
      <c r="I15" s="339"/>
      <c r="J15" s="339"/>
      <c r="K15" s="339"/>
      <c r="L15" s="339"/>
      <c r="M15" s="339"/>
      <c r="N15" s="339"/>
      <c r="O15" s="359">
        <f t="shared" si="4"/>
        <v>0</v>
      </c>
      <c r="P15" s="19"/>
      <c r="Q15" s="386">
        <f t="shared" si="0"/>
        <v>0</v>
      </c>
    </row>
    <row r="16" spans="1:17" x14ac:dyDescent="0.3">
      <c r="A16" s="114" t="s">
        <v>65</v>
      </c>
      <c r="B16" s="2"/>
      <c r="C16" s="2"/>
      <c r="D16" s="13"/>
      <c r="E16" s="2"/>
      <c r="F16" s="12"/>
      <c r="G16" s="350"/>
      <c r="H16" s="339"/>
      <c r="I16" s="339"/>
      <c r="J16" s="339"/>
      <c r="K16" s="339"/>
      <c r="L16" s="339"/>
      <c r="M16" s="339"/>
      <c r="N16" s="339"/>
      <c r="O16" s="359">
        <f t="shared" si="4"/>
        <v>0</v>
      </c>
      <c r="P16" s="19"/>
      <c r="Q16" s="386">
        <f t="shared" si="0"/>
        <v>0</v>
      </c>
    </row>
    <row r="17" spans="1:17" x14ac:dyDescent="0.3">
      <c r="A17" s="114" t="s">
        <v>20</v>
      </c>
      <c r="B17" s="2"/>
      <c r="C17" s="2"/>
      <c r="D17" s="13"/>
      <c r="E17" s="2"/>
      <c r="F17" s="12"/>
      <c r="G17" s="349">
        <v>2930</v>
      </c>
      <c r="H17" s="339">
        <v>1500</v>
      </c>
      <c r="I17" s="339">
        <v>3050</v>
      </c>
      <c r="J17" s="339">
        <v>3300</v>
      </c>
      <c r="K17" s="339">
        <v>300</v>
      </c>
      <c r="L17" s="339">
        <v>2400</v>
      </c>
      <c r="M17" s="339">
        <v>3090</v>
      </c>
      <c r="N17" s="339">
        <v>3920</v>
      </c>
      <c r="O17" s="359">
        <f t="shared" si="4"/>
        <v>20490</v>
      </c>
      <c r="P17" s="19"/>
      <c r="Q17" s="386">
        <f t="shared" si="0"/>
        <v>20490</v>
      </c>
    </row>
    <row r="18" spans="1:17" x14ac:dyDescent="0.3">
      <c r="A18" s="114" t="s">
        <v>63</v>
      </c>
      <c r="B18" s="2"/>
      <c r="C18" s="2"/>
      <c r="D18" s="13">
        <v>300</v>
      </c>
      <c r="E18" s="2" t="s">
        <v>3</v>
      </c>
      <c r="F18" s="12"/>
      <c r="G18" s="351">
        <v>450</v>
      </c>
      <c r="H18" s="20">
        <v>300</v>
      </c>
      <c r="I18" s="19">
        <v>300</v>
      </c>
      <c r="J18" s="20">
        <v>300</v>
      </c>
      <c r="K18" s="19">
        <v>300</v>
      </c>
      <c r="L18" s="19">
        <v>300</v>
      </c>
      <c r="M18" s="19">
        <v>300</v>
      </c>
      <c r="N18" s="19">
        <v>300</v>
      </c>
      <c r="O18" s="359">
        <f t="shared" si="4"/>
        <v>2550</v>
      </c>
      <c r="P18" s="19">
        <v>0</v>
      </c>
      <c r="Q18" s="386">
        <f t="shared" si="0"/>
        <v>2550</v>
      </c>
    </row>
    <row r="19" spans="1:17" x14ac:dyDescent="0.3">
      <c r="A19" s="114" t="s">
        <v>64</v>
      </c>
      <c r="B19" s="2"/>
      <c r="C19" s="2"/>
      <c r="D19" s="13">
        <v>40</v>
      </c>
      <c r="E19" s="2" t="s">
        <v>3</v>
      </c>
      <c r="F19" s="12"/>
      <c r="G19" s="21">
        <v>40</v>
      </c>
      <c r="H19" s="20">
        <v>40</v>
      </c>
      <c r="I19" s="19">
        <v>40</v>
      </c>
      <c r="J19" s="20">
        <v>40</v>
      </c>
      <c r="K19" s="19">
        <v>40</v>
      </c>
      <c r="L19" s="19">
        <v>40</v>
      </c>
      <c r="M19" s="19">
        <v>40</v>
      </c>
      <c r="N19" s="19">
        <v>40</v>
      </c>
      <c r="O19" s="359">
        <f t="shared" si="4"/>
        <v>320</v>
      </c>
      <c r="P19" s="19">
        <v>0</v>
      </c>
      <c r="Q19" s="386">
        <f t="shared" si="0"/>
        <v>320</v>
      </c>
    </row>
    <row r="20" spans="1:17" x14ac:dyDescent="0.3">
      <c r="A20" s="114"/>
      <c r="B20" s="2"/>
      <c r="C20" s="2"/>
      <c r="D20" s="13"/>
      <c r="E20" s="2"/>
      <c r="F20" s="12"/>
      <c r="G20" s="332">
        <f>SUM(G16:G19)</f>
        <v>3420</v>
      </c>
      <c r="H20" s="333">
        <f>SUM(H16:H19)</f>
        <v>1840</v>
      </c>
      <c r="I20" s="334">
        <f t="shared" ref="I20:P20" si="5">SUM(I16:I19)</f>
        <v>3390</v>
      </c>
      <c r="J20" s="333">
        <f t="shared" si="5"/>
        <v>3640</v>
      </c>
      <c r="K20" s="334">
        <f t="shared" si="5"/>
        <v>640</v>
      </c>
      <c r="L20" s="334">
        <f t="shared" si="5"/>
        <v>2740</v>
      </c>
      <c r="M20" s="334">
        <f t="shared" si="5"/>
        <v>3430</v>
      </c>
      <c r="N20" s="334">
        <f t="shared" si="5"/>
        <v>4260</v>
      </c>
      <c r="O20" s="360">
        <f t="shared" si="5"/>
        <v>23360</v>
      </c>
      <c r="P20" s="334">
        <f t="shared" si="5"/>
        <v>0</v>
      </c>
      <c r="Q20" s="387">
        <f t="shared" si="0"/>
        <v>23360</v>
      </c>
    </row>
    <row r="21" spans="1:17" x14ac:dyDescent="0.3">
      <c r="A21" s="114" t="s">
        <v>18</v>
      </c>
      <c r="B21" s="2"/>
      <c r="C21" s="2"/>
      <c r="D21" s="32"/>
      <c r="E21" s="2" t="s">
        <v>3</v>
      </c>
      <c r="F21" s="12"/>
      <c r="G21" s="21">
        <v>130</v>
      </c>
      <c r="H21" s="20">
        <v>130</v>
      </c>
      <c r="I21" s="19">
        <v>130</v>
      </c>
      <c r="J21" s="20">
        <v>130</v>
      </c>
      <c r="K21" s="19">
        <v>130</v>
      </c>
      <c r="L21" s="19">
        <v>130</v>
      </c>
      <c r="M21" s="19">
        <v>130</v>
      </c>
      <c r="N21" s="19">
        <v>130</v>
      </c>
      <c r="O21" s="359">
        <f t="shared" si="4"/>
        <v>1040</v>
      </c>
      <c r="P21" s="19">
        <v>0</v>
      </c>
      <c r="Q21" s="386">
        <f t="shared" si="0"/>
        <v>1040</v>
      </c>
    </row>
    <row r="22" spans="1:17" s="6" customFormat="1" ht="16.2" thickBot="1" x14ac:dyDescent="0.35">
      <c r="A22" s="112" t="s">
        <v>167</v>
      </c>
      <c r="B22" s="4"/>
      <c r="C22" s="4"/>
      <c r="D22" s="40"/>
      <c r="E22" s="4" t="s">
        <v>3</v>
      </c>
      <c r="F22" s="3"/>
      <c r="G22" s="27">
        <v>100</v>
      </c>
      <c r="H22" s="26">
        <v>100</v>
      </c>
      <c r="I22" s="28">
        <v>100</v>
      </c>
      <c r="J22" s="26">
        <v>100</v>
      </c>
      <c r="K22" s="28">
        <v>100</v>
      </c>
      <c r="L22" s="28">
        <v>100</v>
      </c>
      <c r="M22" s="28">
        <v>100</v>
      </c>
      <c r="N22" s="28">
        <v>100</v>
      </c>
      <c r="O22" s="359">
        <f t="shared" si="4"/>
        <v>800</v>
      </c>
      <c r="P22" s="28">
        <v>0</v>
      </c>
      <c r="Q22" s="386">
        <f t="shared" si="4"/>
        <v>1400</v>
      </c>
    </row>
    <row r="23" spans="1:17" s="414" customFormat="1" ht="16.2" thickBot="1" x14ac:dyDescent="0.35">
      <c r="A23" s="340" t="s">
        <v>77</v>
      </c>
      <c r="B23" s="341"/>
      <c r="C23" s="341"/>
      <c r="D23" s="342"/>
      <c r="E23" s="341"/>
      <c r="F23" s="343"/>
      <c r="G23" s="352">
        <f>SUM(G11:G22)-G20</f>
        <v>11578.97</v>
      </c>
      <c r="H23" s="344">
        <f t="shared" ref="H23:O23" si="6">SUM(H11:H22)-H20</f>
        <v>6206.6100000000006</v>
      </c>
      <c r="I23" s="344">
        <f t="shared" si="6"/>
        <v>13119.879999999997</v>
      </c>
      <c r="J23" s="344">
        <f t="shared" si="6"/>
        <v>15680.7</v>
      </c>
      <c r="K23" s="344">
        <f t="shared" si="6"/>
        <v>1985.3000000000002</v>
      </c>
      <c r="L23" s="344">
        <f t="shared" si="6"/>
        <v>10186.14</v>
      </c>
      <c r="M23" s="344">
        <f t="shared" si="6"/>
        <v>12798.95</v>
      </c>
      <c r="N23" s="344">
        <f t="shared" ref="N23" si="7">SUM(N11:N22)-N20</f>
        <v>18026.84</v>
      </c>
      <c r="O23" s="361">
        <f t="shared" si="6"/>
        <v>89583.39</v>
      </c>
      <c r="P23" s="344">
        <f t="shared" ref="P23:Q23" si="8">SUM(P11:P22)-P20</f>
        <v>25850</v>
      </c>
      <c r="Q23" s="361">
        <f t="shared" si="8"/>
        <v>116033.38999999998</v>
      </c>
    </row>
    <row r="24" spans="1:17" s="370" customFormat="1" ht="16.2" thickBot="1" x14ac:dyDescent="0.35">
      <c r="A24" s="363" t="s">
        <v>78</v>
      </c>
      <c r="B24" s="364"/>
      <c r="C24" s="364"/>
      <c r="D24" s="365"/>
      <c r="E24" s="364"/>
      <c r="F24" s="366"/>
      <c r="G24" s="367">
        <f t="shared" ref="G24:Q24" si="9">G23/G3</f>
        <v>0.56726288457769936</v>
      </c>
      <c r="H24" s="368">
        <f t="shared" si="9"/>
        <v>0.61179004435682605</v>
      </c>
      <c r="I24" s="368">
        <f t="shared" si="9"/>
        <v>0.58854656378970027</v>
      </c>
      <c r="J24" s="368">
        <f t="shared" si="9"/>
        <v>0.64836361651665664</v>
      </c>
      <c r="K24" s="368">
        <f t="shared" si="9"/>
        <v>0.96843902439024399</v>
      </c>
      <c r="L24" s="368">
        <f t="shared" si="9"/>
        <v>0.57477372757025158</v>
      </c>
      <c r="M24" s="368">
        <f t="shared" si="9"/>
        <v>0.60315959027023769</v>
      </c>
      <c r="N24" s="368">
        <f t="shared" si="9"/>
        <v>0.63009935154452079</v>
      </c>
      <c r="O24" s="369">
        <f t="shared" si="9"/>
        <v>0.61092607924143827</v>
      </c>
      <c r="P24" s="368">
        <f t="shared" si="9"/>
        <v>0.92805342141164648</v>
      </c>
      <c r="Q24" s="388">
        <f t="shared" si="9"/>
        <v>0.664988188394252</v>
      </c>
    </row>
    <row r="25" spans="1:17" x14ac:dyDescent="0.3">
      <c r="A25" s="114" t="s">
        <v>16</v>
      </c>
      <c r="B25" s="2"/>
      <c r="D25" s="11"/>
      <c r="E25" s="2" t="s">
        <v>14</v>
      </c>
      <c r="F25" s="12">
        <v>0.17</v>
      </c>
      <c r="G25" s="21">
        <f t="shared" ref="G25:N25" si="10">G5*$F25</f>
        <v>1184.7929000000001</v>
      </c>
      <c r="H25" s="20">
        <f t="shared" si="10"/>
        <v>602.072</v>
      </c>
      <c r="I25" s="19">
        <f t="shared" si="10"/>
        <v>1685.5160000000001</v>
      </c>
      <c r="J25" s="20">
        <f t="shared" si="10"/>
        <v>1530.1309000000001</v>
      </c>
      <c r="K25" s="19">
        <f t="shared" si="10"/>
        <v>196.0967</v>
      </c>
      <c r="L25" s="19">
        <f t="shared" si="10"/>
        <v>958.12340000000017</v>
      </c>
      <c r="M25" s="19">
        <f t="shared" si="10"/>
        <v>1369.3908000000001</v>
      </c>
      <c r="N25" s="19">
        <f t="shared" si="10"/>
        <v>1909.8803000000003</v>
      </c>
      <c r="O25" s="359">
        <f>SUM(G25:N25)</f>
        <v>9436.0030000000006</v>
      </c>
      <c r="P25" s="19">
        <f>P5*$F25</f>
        <v>0</v>
      </c>
      <c r="Q25" s="386">
        <f>SUM(I25:P25)</f>
        <v>17085.141100000001</v>
      </c>
    </row>
    <row r="26" spans="1:17" s="6" customFormat="1" ht="16.2" thickBot="1" x14ac:dyDescent="0.35">
      <c r="A26" s="112" t="s">
        <v>15</v>
      </c>
      <c r="B26" s="4"/>
      <c r="C26" s="4"/>
      <c r="D26" s="5"/>
      <c r="E26" s="4" t="s">
        <v>14</v>
      </c>
      <c r="F26" s="3">
        <v>0.22</v>
      </c>
      <c r="G26" s="27">
        <f t="shared" ref="G26:N26" si="11">G5*$F26</f>
        <v>1533.2614000000001</v>
      </c>
      <c r="H26" s="26">
        <f t="shared" si="11"/>
        <v>779.15199999999993</v>
      </c>
      <c r="I26" s="28">
        <f t="shared" si="11"/>
        <v>2181.2559999999999</v>
      </c>
      <c r="J26" s="26">
        <f t="shared" si="11"/>
        <v>1980.1694</v>
      </c>
      <c r="K26" s="28">
        <f t="shared" si="11"/>
        <v>253.7722</v>
      </c>
      <c r="L26" s="28">
        <f t="shared" si="11"/>
        <v>1239.9244000000001</v>
      </c>
      <c r="M26" s="28">
        <f t="shared" si="11"/>
        <v>1772.1528000000001</v>
      </c>
      <c r="N26" s="28">
        <f t="shared" si="11"/>
        <v>2471.6098000000002</v>
      </c>
      <c r="O26" s="357">
        <f>SUM(G26:N26)</f>
        <v>12211.298000000001</v>
      </c>
      <c r="P26" s="28">
        <f>P5*$F26</f>
        <v>0</v>
      </c>
      <c r="Q26" s="380">
        <f>SUM(I26:P26)</f>
        <v>22110.1826</v>
      </c>
    </row>
    <row r="27" spans="1:17" s="413" customFormat="1" ht="16.2" thickBot="1" x14ac:dyDescent="0.35">
      <c r="A27" s="406"/>
      <c r="B27" s="407"/>
      <c r="C27" s="407"/>
      <c r="D27" s="408"/>
      <c r="E27" s="407"/>
      <c r="F27" s="409"/>
      <c r="G27" s="410">
        <f t="shared" ref="G27:Q27" si="12">SUM(G25:G26)</f>
        <v>2718.0543000000002</v>
      </c>
      <c r="H27" s="411">
        <f t="shared" si="12"/>
        <v>1381.2239999999999</v>
      </c>
      <c r="I27" s="411">
        <f t="shared" si="12"/>
        <v>3866.7719999999999</v>
      </c>
      <c r="J27" s="411">
        <f t="shared" si="12"/>
        <v>3510.3002999999999</v>
      </c>
      <c r="K27" s="411">
        <f t="shared" si="12"/>
        <v>449.8689</v>
      </c>
      <c r="L27" s="411">
        <f t="shared" si="12"/>
        <v>2198.0478000000003</v>
      </c>
      <c r="M27" s="411">
        <f t="shared" si="12"/>
        <v>3141.5436</v>
      </c>
      <c r="N27" s="411">
        <f t="shared" si="12"/>
        <v>4381.4901000000009</v>
      </c>
      <c r="O27" s="412">
        <f t="shared" si="12"/>
        <v>21647.300999999999</v>
      </c>
      <c r="P27" s="411">
        <f t="shared" si="12"/>
        <v>0</v>
      </c>
      <c r="Q27" s="361">
        <f t="shared" si="12"/>
        <v>39195.323700000001</v>
      </c>
    </row>
    <row r="28" spans="1:17" x14ac:dyDescent="0.3">
      <c r="A28" s="114" t="s">
        <v>13</v>
      </c>
      <c r="B28" s="2"/>
      <c r="C28" s="2"/>
      <c r="D28" s="13">
        <v>0</v>
      </c>
      <c r="E28" s="2" t="s">
        <v>3</v>
      </c>
      <c r="F28" s="12"/>
      <c r="G28" s="21">
        <v>140</v>
      </c>
      <c r="H28" s="20">
        <v>140</v>
      </c>
      <c r="I28" s="19">
        <v>140</v>
      </c>
      <c r="J28" s="20">
        <v>140</v>
      </c>
      <c r="K28" s="19">
        <v>140</v>
      </c>
      <c r="L28" s="19">
        <v>140</v>
      </c>
      <c r="M28" s="19">
        <v>140</v>
      </c>
      <c r="N28" s="19">
        <v>140</v>
      </c>
      <c r="O28" s="359">
        <f t="shared" ref="O28:O33" si="13">SUM(G28:N28)</f>
        <v>1120</v>
      </c>
      <c r="P28" s="19">
        <v>0</v>
      </c>
      <c r="Q28" s="386">
        <f>O28+P28</f>
        <v>1120</v>
      </c>
    </row>
    <row r="29" spans="1:17" x14ac:dyDescent="0.3">
      <c r="A29" s="114" t="s">
        <v>12</v>
      </c>
      <c r="B29" s="2">
        <v>2800</v>
      </c>
      <c r="C29" s="2" t="s">
        <v>7</v>
      </c>
      <c r="D29" s="13">
        <f>B29/12</f>
        <v>233.33333333333334</v>
      </c>
      <c r="E29" s="2" t="s">
        <v>3</v>
      </c>
      <c r="F29" s="12"/>
      <c r="G29" s="21">
        <v>233</v>
      </c>
      <c r="H29" s="20">
        <v>233</v>
      </c>
      <c r="I29" s="19">
        <v>233</v>
      </c>
      <c r="J29" s="20">
        <v>233</v>
      </c>
      <c r="K29" s="19">
        <v>233</v>
      </c>
      <c r="L29" s="19">
        <v>466</v>
      </c>
      <c r="M29" s="19">
        <v>466</v>
      </c>
      <c r="N29" s="19">
        <v>466</v>
      </c>
      <c r="O29" s="359">
        <f t="shared" si="13"/>
        <v>2563</v>
      </c>
      <c r="P29" s="19">
        <v>0</v>
      </c>
      <c r="Q29" s="386">
        <f t="shared" ref="Q29:Q39" si="14">O29+P29</f>
        <v>2563</v>
      </c>
    </row>
    <row r="30" spans="1:17" x14ac:dyDescent="0.3">
      <c r="A30" s="114" t="s">
        <v>11</v>
      </c>
      <c r="B30" s="2">
        <v>8000</v>
      </c>
      <c r="C30" s="2" t="s">
        <v>7</v>
      </c>
      <c r="D30" s="13">
        <f>+B30/12</f>
        <v>666.66666666666663</v>
      </c>
      <c r="E30" s="2" t="s">
        <v>3</v>
      </c>
      <c r="F30" s="12"/>
      <c r="G30" s="21">
        <v>666</v>
      </c>
      <c r="H30" s="20">
        <v>666</v>
      </c>
      <c r="I30" s="19">
        <v>750</v>
      </c>
      <c r="J30" s="20">
        <v>666</v>
      </c>
      <c r="K30" s="19">
        <v>666</v>
      </c>
      <c r="L30" s="19">
        <v>666</v>
      </c>
      <c r="M30" s="19">
        <v>666</v>
      </c>
      <c r="N30" s="19">
        <v>666</v>
      </c>
      <c r="O30" s="359">
        <f t="shared" si="13"/>
        <v>5412</v>
      </c>
      <c r="P30" s="19">
        <v>0</v>
      </c>
      <c r="Q30" s="386">
        <f t="shared" si="14"/>
        <v>5412</v>
      </c>
    </row>
    <row r="31" spans="1:17" x14ac:dyDescent="0.3">
      <c r="A31" s="114" t="s">
        <v>10</v>
      </c>
      <c r="B31" s="2">
        <v>400</v>
      </c>
      <c r="C31" s="2" t="s">
        <v>9</v>
      </c>
      <c r="D31" s="13">
        <f>+B31/6</f>
        <v>66.666666666666671</v>
      </c>
      <c r="E31" s="2" t="s">
        <v>3</v>
      </c>
      <c r="F31" s="12"/>
      <c r="G31" s="21">
        <v>67</v>
      </c>
      <c r="H31" s="20">
        <v>67</v>
      </c>
      <c r="I31" s="19">
        <v>67</v>
      </c>
      <c r="J31" s="20">
        <v>67</v>
      </c>
      <c r="K31" s="19">
        <v>67</v>
      </c>
      <c r="L31" s="19">
        <v>67</v>
      </c>
      <c r="M31" s="19">
        <v>67</v>
      </c>
      <c r="N31" s="19">
        <v>67</v>
      </c>
      <c r="O31" s="359">
        <f t="shared" si="13"/>
        <v>536</v>
      </c>
      <c r="P31" s="19">
        <v>0</v>
      </c>
      <c r="Q31" s="386">
        <f t="shared" si="14"/>
        <v>536</v>
      </c>
    </row>
    <row r="32" spans="1:17" ht="15" customHeight="1" x14ac:dyDescent="0.3">
      <c r="A32" s="114" t="s">
        <v>8</v>
      </c>
      <c r="B32" s="2">
        <v>4100</v>
      </c>
      <c r="C32" s="2" t="s">
        <v>7</v>
      </c>
      <c r="D32" s="13">
        <f>B32/12</f>
        <v>341.66666666666669</v>
      </c>
      <c r="E32" s="2" t="s">
        <v>3</v>
      </c>
      <c r="F32" s="12"/>
      <c r="G32" s="21">
        <v>90</v>
      </c>
      <c r="H32" s="20">
        <v>90</v>
      </c>
      <c r="I32" s="15">
        <v>90</v>
      </c>
      <c r="J32" s="20">
        <v>90</v>
      </c>
      <c r="K32" s="15">
        <v>90</v>
      </c>
      <c r="L32" s="15">
        <v>90</v>
      </c>
      <c r="M32" s="15">
        <v>90</v>
      </c>
      <c r="N32" s="15">
        <v>90</v>
      </c>
      <c r="O32" s="359">
        <f t="shared" si="13"/>
        <v>720</v>
      </c>
      <c r="P32" s="15">
        <v>0</v>
      </c>
      <c r="Q32" s="386">
        <f t="shared" si="14"/>
        <v>720</v>
      </c>
    </row>
    <row r="33" spans="1:17" s="6" customFormat="1" ht="15" customHeight="1" thickBot="1" x14ac:dyDescent="0.35">
      <c r="A33" s="112" t="s">
        <v>6</v>
      </c>
      <c r="B33" s="4" t="s">
        <v>5</v>
      </c>
      <c r="C33" s="4" t="s">
        <v>4</v>
      </c>
      <c r="D33" s="5">
        <v>1601</v>
      </c>
      <c r="E33" s="4" t="s">
        <v>3</v>
      </c>
      <c r="F33" s="3"/>
      <c r="G33" s="27">
        <v>1601</v>
      </c>
      <c r="H33" s="26">
        <v>1601</v>
      </c>
      <c r="I33" s="75">
        <v>3500</v>
      </c>
      <c r="J33" s="26">
        <v>3500</v>
      </c>
      <c r="K33" s="75">
        <v>3500</v>
      </c>
      <c r="L33" s="75">
        <v>1200</v>
      </c>
      <c r="M33" s="75">
        <v>3500</v>
      </c>
      <c r="N33" s="75">
        <v>3500</v>
      </c>
      <c r="O33" s="357">
        <f t="shared" si="13"/>
        <v>21902</v>
      </c>
      <c r="P33" s="75">
        <v>0</v>
      </c>
      <c r="Q33" s="380">
        <f t="shared" si="14"/>
        <v>21902</v>
      </c>
    </row>
    <row r="34" spans="1:17" s="378" customFormat="1" ht="16.2" thickBot="1" x14ac:dyDescent="0.35">
      <c r="A34" s="371"/>
      <c r="B34" s="372"/>
      <c r="C34" s="372"/>
      <c r="D34" s="373"/>
      <c r="E34" s="372"/>
      <c r="F34" s="374"/>
      <c r="G34" s="375">
        <f>SUM(G28:G33)</f>
        <v>2797</v>
      </c>
      <c r="H34" s="376">
        <f t="shared" ref="H34:N34" si="15">SUM(H28:H33)</f>
        <v>2797</v>
      </c>
      <c r="I34" s="376">
        <f t="shared" si="15"/>
        <v>4780</v>
      </c>
      <c r="J34" s="376">
        <f t="shared" si="15"/>
        <v>4696</v>
      </c>
      <c r="K34" s="376">
        <f t="shared" si="15"/>
        <v>4696</v>
      </c>
      <c r="L34" s="376">
        <f t="shared" si="15"/>
        <v>2629</v>
      </c>
      <c r="M34" s="376">
        <f t="shared" si="15"/>
        <v>4929</v>
      </c>
      <c r="N34" s="376">
        <f t="shared" si="15"/>
        <v>4929</v>
      </c>
      <c r="O34" s="377">
        <f>SUM(O28:O33)</f>
        <v>32253</v>
      </c>
      <c r="P34" s="376">
        <f t="shared" ref="P34" si="16">SUM(P28:P33)</f>
        <v>0</v>
      </c>
      <c r="Q34" s="380">
        <f t="shared" si="14"/>
        <v>32253</v>
      </c>
    </row>
    <row r="35" spans="1:17" s="391" customFormat="1" ht="16.2" thickBot="1" x14ac:dyDescent="0.35">
      <c r="A35" s="400" t="s">
        <v>2</v>
      </c>
      <c r="B35" s="401"/>
      <c r="C35" s="401"/>
      <c r="D35" s="402"/>
      <c r="E35" s="401"/>
      <c r="F35" s="403"/>
      <c r="G35" s="404">
        <f t="shared" ref="G35:P35" si="17">G23+G27+G28+G29+G30+G31+G32+G33</f>
        <v>17094.024299999997</v>
      </c>
      <c r="H35" s="405">
        <f t="shared" si="17"/>
        <v>10384.834000000001</v>
      </c>
      <c r="I35" s="405">
        <f t="shared" si="17"/>
        <v>21766.651999999998</v>
      </c>
      <c r="J35" s="405">
        <f t="shared" si="17"/>
        <v>23887.0003</v>
      </c>
      <c r="K35" s="405">
        <f t="shared" si="17"/>
        <v>7131.1689000000006</v>
      </c>
      <c r="L35" s="405">
        <f t="shared" si="17"/>
        <v>15013.1878</v>
      </c>
      <c r="M35" s="405">
        <f t="shared" si="17"/>
        <v>20869.493600000002</v>
      </c>
      <c r="N35" s="405">
        <f t="shared" si="17"/>
        <v>27337.330099999999</v>
      </c>
      <c r="O35" s="400">
        <f t="shared" si="17"/>
        <v>143483.69099999999</v>
      </c>
      <c r="P35" s="405">
        <f t="shared" si="17"/>
        <v>25850</v>
      </c>
      <c r="Q35" s="400">
        <f t="shared" si="14"/>
        <v>169333.69099999999</v>
      </c>
    </row>
    <row r="36" spans="1:17" ht="16.2" thickTop="1" x14ac:dyDescent="0.3">
      <c r="A36" s="114"/>
      <c r="D36" s="11"/>
      <c r="F36" s="135"/>
      <c r="G36" s="21"/>
      <c r="H36" s="20"/>
      <c r="I36" s="19"/>
      <c r="J36" s="20"/>
      <c r="K36" s="19"/>
      <c r="L36" s="19"/>
      <c r="M36" s="19"/>
      <c r="N36" s="19"/>
      <c r="O36" s="359"/>
      <c r="P36" s="19"/>
      <c r="Q36" s="386">
        <f t="shared" si="14"/>
        <v>0</v>
      </c>
    </row>
    <row r="37" spans="1:17" s="391" customFormat="1" x14ac:dyDescent="0.3">
      <c r="A37" s="390" t="s">
        <v>1</v>
      </c>
      <c r="D37" s="392"/>
      <c r="E37" s="391">
        <v>0</v>
      </c>
      <c r="F37" s="393"/>
      <c r="G37" s="397">
        <f t="shared" ref="G37:P37" si="18">G3-G35</f>
        <v>3317.9757000000027</v>
      </c>
      <c r="H37" s="398">
        <f t="shared" si="18"/>
        <v>-239.83400000000074</v>
      </c>
      <c r="I37" s="398">
        <f t="shared" si="18"/>
        <v>525.34800000000178</v>
      </c>
      <c r="J37" s="398">
        <f t="shared" si="18"/>
        <v>298.03970000000118</v>
      </c>
      <c r="K37" s="398">
        <f t="shared" si="18"/>
        <v>-5081.1689000000006</v>
      </c>
      <c r="L37" s="398">
        <f t="shared" si="18"/>
        <v>2708.8122000000003</v>
      </c>
      <c r="M37" s="398">
        <f t="shared" si="18"/>
        <v>350.34639999999854</v>
      </c>
      <c r="N37" s="398">
        <f t="shared" si="18"/>
        <v>1272.1899000000012</v>
      </c>
      <c r="O37" s="399">
        <f t="shared" si="18"/>
        <v>3151.7090000000026</v>
      </c>
      <c r="P37" s="398">
        <f t="shared" si="18"/>
        <v>2004</v>
      </c>
      <c r="Q37" s="399">
        <f t="shared" si="14"/>
        <v>5155.7090000000026</v>
      </c>
    </row>
    <row r="38" spans="1:17" x14ac:dyDescent="0.3">
      <c r="A38" s="114"/>
      <c r="D38" s="11"/>
      <c r="F38" s="135"/>
      <c r="G38" s="13"/>
      <c r="O38" s="358"/>
      <c r="Q38" s="382"/>
    </row>
    <row r="39" spans="1:17" s="391" customFormat="1" x14ac:dyDescent="0.3">
      <c r="A39" s="390" t="s">
        <v>0</v>
      </c>
      <c r="D39" s="392"/>
      <c r="F39" s="393"/>
      <c r="G39" s="394">
        <f t="shared" ref="G39:P39" si="19">G37/G3</f>
        <v>0.16255024985302777</v>
      </c>
      <c r="H39" s="395">
        <f t="shared" si="19"/>
        <v>-2.3640611138491942E-2</v>
      </c>
      <c r="I39" s="395">
        <f t="shared" si="19"/>
        <v>2.3566660685447775E-2</v>
      </c>
      <c r="J39" s="395">
        <f t="shared" si="19"/>
        <v>1.2323308127669054E-2</v>
      </c>
      <c r="K39" s="395">
        <f t="shared" si="19"/>
        <v>-2.4786189756097565</v>
      </c>
      <c r="L39" s="395">
        <f t="shared" si="19"/>
        <v>0.15285025392167928</v>
      </c>
      <c r="M39" s="395">
        <f t="shared" si="19"/>
        <v>1.6510322415249055E-2</v>
      </c>
      <c r="N39" s="395">
        <f t="shared" si="19"/>
        <v>4.4467362612165502E-2</v>
      </c>
      <c r="O39" s="396">
        <f t="shared" si="19"/>
        <v>2.1493507024906693E-2</v>
      </c>
      <c r="P39" s="395">
        <f t="shared" si="19"/>
        <v>7.1946578588353557E-2</v>
      </c>
      <c r="Q39" s="396">
        <f t="shared" si="14"/>
        <v>9.3440085613260254E-2</v>
      </c>
    </row>
    <row r="40" spans="1:17" ht="16.2" thickBot="1" x14ac:dyDescent="0.35">
      <c r="A40" s="112"/>
      <c r="B40" s="6"/>
      <c r="C40" s="90"/>
      <c r="D40" s="7"/>
      <c r="E40" s="6"/>
      <c r="F40" s="90"/>
      <c r="G40" s="5"/>
      <c r="H40" s="4"/>
      <c r="I40" s="4"/>
      <c r="J40" s="4"/>
      <c r="K40" s="4"/>
      <c r="L40" s="4"/>
      <c r="M40" s="4"/>
      <c r="N40" s="4"/>
      <c r="O40" s="362"/>
      <c r="P40" s="4"/>
      <c r="Q40" s="389"/>
    </row>
    <row r="41" spans="1:17" ht="15.75" hidden="1" customHeight="1" x14ac:dyDescent="0.3">
      <c r="A41" s="129"/>
      <c r="F41" s="135"/>
      <c r="O41" s="296"/>
      <c r="Q41" s="296"/>
    </row>
    <row r="42" spans="1:17" ht="15.75" hidden="1" customHeight="1" x14ac:dyDescent="0.3">
      <c r="A42" s="114" t="s">
        <v>72</v>
      </c>
      <c r="F42" s="135"/>
      <c r="G42" s="101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O42" s="307">
        <f>SUM(G42:L42)</f>
        <v>0</v>
      </c>
      <c r="Q42" s="307">
        <f>SUM(I42:N42)</f>
        <v>0</v>
      </c>
    </row>
    <row r="43" spans="1:17" ht="15.75" hidden="1" customHeight="1" x14ac:dyDescent="0.3">
      <c r="A43" s="114" t="s">
        <v>154</v>
      </c>
      <c r="F43" s="135"/>
      <c r="I43" s="2">
        <f>I6</f>
        <v>2.1800000000000002</v>
      </c>
      <c r="O43" s="296"/>
      <c r="Q43" s="296"/>
    </row>
    <row r="44" spans="1:17" ht="15.75" hidden="1" customHeight="1" x14ac:dyDescent="0.3">
      <c r="A44" s="145" t="s">
        <v>85</v>
      </c>
      <c r="F44" s="135"/>
      <c r="G44" s="116" t="s">
        <v>83</v>
      </c>
      <c r="H44" s="116" t="s">
        <v>83</v>
      </c>
      <c r="I44" s="116">
        <f>I43-2.05</f>
        <v>0.13000000000000034</v>
      </c>
      <c r="J44" s="116" t="s">
        <v>83</v>
      </c>
      <c r="K44" s="116" t="s">
        <v>83</v>
      </c>
      <c r="L44" s="116" t="s">
        <v>83</v>
      </c>
      <c r="M44" s="116" t="s">
        <v>83</v>
      </c>
      <c r="N44" s="116"/>
      <c r="O44" s="308" t="s">
        <v>83</v>
      </c>
      <c r="P44" s="116"/>
      <c r="Q44" s="308" t="s">
        <v>83</v>
      </c>
    </row>
    <row r="45" spans="1:17" ht="31.5" hidden="1" customHeight="1" x14ac:dyDescent="0.3">
      <c r="A45" s="130" t="s">
        <v>73</v>
      </c>
      <c r="F45" s="135"/>
      <c r="G45" s="96">
        <f>G7*0.2</f>
        <v>545.99724770642194</v>
      </c>
      <c r="H45" s="96">
        <f>H7*0.2</f>
        <v>282.76238532110091</v>
      </c>
      <c r="I45" s="96">
        <f>I7*I44</f>
        <v>440.92541284403774</v>
      </c>
      <c r="J45" s="96">
        <f>J7*0.2</f>
        <v>853.21100917431204</v>
      </c>
      <c r="K45" s="96">
        <f>K7*0.2</f>
        <v>82.568807339449549</v>
      </c>
      <c r="L45" s="96">
        <f>L7*0.2</f>
        <v>518.62752293577978</v>
      </c>
      <c r="M45" s="96">
        <f>M7*0.2</f>
        <v>655.95871559633031</v>
      </c>
      <c r="N45" s="91">
        <v>0</v>
      </c>
      <c r="O45" s="300">
        <f>SUM(G45:N45)</f>
        <v>3380.051100917432</v>
      </c>
      <c r="P45" s="91">
        <v>0</v>
      </c>
      <c r="Q45" s="300">
        <f>SUM(I45:P45)</f>
        <v>5931.3425688073412</v>
      </c>
    </row>
    <row r="46" spans="1:17" ht="32.25" hidden="1" customHeight="1" thickBot="1" x14ac:dyDescent="0.35">
      <c r="A46" s="131" t="s">
        <v>82</v>
      </c>
      <c r="B46" s="7"/>
      <c r="C46" s="6"/>
      <c r="D46" s="6"/>
      <c r="E46" s="6"/>
      <c r="F46" s="90"/>
      <c r="G46" s="98">
        <f t="shared" ref="G46:M46" si="20">G37+G45</f>
        <v>3863.9729477064247</v>
      </c>
      <c r="H46" s="98">
        <f t="shared" si="20"/>
        <v>42.928385321100166</v>
      </c>
      <c r="I46" s="98">
        <f t="shared" si="20"/>
        <v>966.27341284403951</v>
      </c>
      <c r="J46" s="98">
        <f t="shared" si="20"/>
        <v>1151.2507091743132</v>
      </c>
      <c r="K46" s="98">
        <f t="shared" si="20"/>
        <v>-4998.6000926605511</v>
      </c>
      <c r="L46" s="98">
        <f t="shared" si="20"/>
        <v>3227.4397229357801</v>
      </c>
      <c r="M46" s="98">
        <f t="shared" si="20"/>
        <v>1006.3051155963288</v>
      </c>
      <c r="N46" s="98">
        <f>N45</f>
        <v>0</v>
      </c>
      <c r="O46" s="309">
        <f>O37+O45</f>
        <v>6531.7601009174341</v>
      </c>
      <c r="P46" s="98">
        <f>P45</f>
        <v>0</v>
      </c>
      <c r="Q46" s="309">
        <f>Q37+Q45</f>
        <v>11087.051568807343</v>
      </c>
    </row>
    <row r="47" spans="1:17" ht="15.75" hidden="1" customHeight="1" x14ac:dyDescent="0.3">
      <c r="A47" s="130"/>
      <c r="O47" s="296"/>
      <c r="Q47" s="296"/>
    </row>
    <row r="48" spans="1:17" s="269" customFormat="1" ht="15.75" hidden="1" customHeight="1" x14ac:dyDescent="0.3">
      <c r="A48" s="130" t="s">
        <v>157</v>
      </c>
      <c r="G48" s="96"/>
      <c r="H48" s="96"/>
      <c r="I48" s="97">
        <f>0.5*I27</f>
        <v>1933.386</v>
      </c>
      <c r="J48" s="96"/>
      <c r="K48" s="97"/>
      <c r="L48" s="97"/>
      <c r="M48" s="97"/>
      <c r="N48" s="97"/>
      <c r="O48" s="300"/>
      <c r="P48" s="97"/>
      <c r="Q48" s="300"/>
    </row>
    <row r="49" spans="1:17" ht="32.25" hidden="1" customHeight="1" thickBot="1" x14ac:dyDescent="0.35">
      <c r="A49" s="131" t="s">
        <v>158</v>
      </c>
      <c r="B49" s="7"/>
      <c r="C49" s="6"/>
      <c r="D49" s="6"/>
      <c r="E49" s="6"/>
      <c r="F49" s="90"/>
      <c r="G49" s="98">
        <f t="shared" ref="G49:M49" si="21">G39+G47</f>
        <v>0.16255024985302777</v>
      </c>
      <c r="H49" s="98">
        <f t="shared" si="21"/>
        <v>-2.3640611138491942E-2</v>
      </c>
      <c r="I49" s="98">
        <f t="shared" si="21"/>
        <v>2.3566660685447775E-2</v>
      </c>
      <c r="J49" s="98">
        <f t="shared" si="21"/>
        <v>1.2323308127669054E-2</v>
      </c>
      <c r="K49" s="98">
        <f t="shared" si="21"/>
        <v>-2.4786189756097565</v>
      </c>
      <c r="L49" s="98">
        <f t="shared" si="21"/>
        <v>0.15285025392167928</v>
      </c>
      <c r="M49" s="98">
        <f t="shared" si="21"/>
        <v>1.6510322415249055E-2</v>
      </c>
      <c r="N49" s="98">
        <f>N47</f>
        <v>0</v>
      </c>
      <c r="O49" s="309">
        <f>O39+O47</f>
        <v>2.1493507024906693E-2</v>
      </c>
      <c r="P49" s="98">
        <f>P47</f>
        <v>0</v>
      </c>
      <c r="Q49" s="309">
        <f>Q39+Q47</f>
        <v>9.3440085613260254E-2</v>
      </c>
    </row>
    <row r="50" spans="1:17" ht="16.5" hidden="1" customHeight="1" thickTop="1" x14ac:dyDescent="0.3">
      <c r="A50" s="130"/>
      <c r="O50" s="310"/>
      <c r="Q50" s="310"/>
    </row>
    <row r="51" spans="1:17" ht="15.75" hidden="1" customHeight="1" x14ac:dyDescent="0.3">
      <c r="A51" s="130" t="s">
        <v>159</v>
      </c>
      <c r="I51" s="91">
        <f>I27*70%</f>
        <v>2706.7403999999997</v>
      </c>
      <c r="O51" s="296"/>
      <c r="Q51" s="296"/>
    </row>
    <row r="52" spans="1:17" s="269" customFormat="1" ht="15.75" hidden="1" customHeight="1" x14ac:dyDescent="0.3">
      <c r="A52" s="130" t="s">
        <v>156</v>
      </c>
      <c r="G52" s="96"/>
      <c r="H52" s="96"/>
      <c r="I52" s="96">
        <f>I27*30%</f>
        <v>1160.0316</v>
      </c>
      <c r="J52" s="96"/>
      <c r="K52" s="97"/>
      <c r="L52" s="97"/>
      <c r="M52" s="97"/>
      <c r="N52" s="97"/>
      <c r="O52" s="311"/>
      <c r="P52" s="97"/>
      <c r="Q52" s="311"/>
    </row>
    <row r="53" spans="1:17" ht="32.25" hidden="1" customHeight="1" thickBot="1" x14ac:dyDescent="0.35">
      <c r="A53" s="131" t="s">
        <v>155</v>
      </c>
      <c r="B53" s="7"/>
      <c r="C53" s="6"/>
      <c r="D53" s="6"/>
      <c r="E53" s="6"/>
      <c r="F53" s="90"/>
      <c r="G53" s="98">
        <f>G42+G50</f>
        <v>0</v>
      </c>
      <c r="H53" s="98">
        <f>H42+H50</f>
        <v>0</v>
      </c>
      <c r="I53" s="98">
        <f>I37+I52</f>
        <v>1685.3796000000018</v>
      </c>
      <c r="J53" s="98">
        <f>J42+J50</f>
        <v>0</v>
      </c>
      <c r="K53" s="98">
        <f>K42+K50</f>
        <v>0</v>
      </c>
      <c r="L53" s="98">
        <f>L42+L50</f>
        <v>0</v>
      </c>
      <c r="M53" s="98">
        <f>M42+M50</f>
        <v>0</v>
      </c>
      <c r="N53" s="98">
        <f>N50</f>
        <v>0</v>
      </c>
      <c r="O53" s="309">
        <f>O42+O50</f>
        <v>0</v>
      </c>
      <c r="P53" s="98">
        <f>P50</f>
        <v>0</v>
      </c>
      <c r="Q53" s="309">
        <f>Q42+Q50</f>
        <v>0</v>
      </c>
    </row>
    <row r="54" spans="1:17" ht="16.2" thickBot="1" x14ac:dyDescent="0.35"/>
    <row r="55" spans="1:17" x14ac:dyDescent="0.3">
      <c r="A55" s="129" t="s">
        <v>168</v>
      </c>
      <c r="B55" s="118"/>
      <c r="C55" s="416"/>
      <c r="D55" s="62"/>
      <c r="E55" s="118" t="s">
        <v>14</v>
      </c>
      <c r="F55" s="128">
        <v>0.17</v>
      </c>
      <c r="G55" s="417">
        <v>25</v>
      </c>
      <c r="H55" s="278">
        <v>1620</v>
      </c>
      <c r="I55" s="279"/>
      <c r="J55" s="278">
        <v>25</v>
      </c>
      <c r="K55" s="279">
        <v>1305</v>
      </c>
      <c r="L55" s="279"/>
      <c r="M55" s="279">
        <v>810</v>
      </c>
      <c r="N55" s="279">
        <v>3400</v>
      </c>
      <c r="O55" s="418">
        <f>SUM(G55:N55)</f>
        <v>7185</v>
      </c>
      <c r="P55" s="279"/>
      <c r="Q55" s="419"/>
    </row>
    <row r="56" spans="1:17" s="6" customFormat="1" ht="16.2" thickBot="1" x14ac:dyDescent="0.35">
      <c r="A56" s="112" t="s">
        <v>169</v>
      </c>
      <c r="B56" s="4"/>
      <c r="C56" s="4"/>
      <c r="D56" s="5"/>
      <c r="E56" s="4" t="s">
        <v>14</v>
      </c>
      <c r="F56" s="3">
        <v>0.22</v>
      </c>
      <c r="G56" s="27">
        <v>288</v>
      </c>
      <c r="H56" s="26">
        <v>4229</v>
      </c>
      <c r="I56" s="28">
        <v>3207.2</v>
      </c>
      <c r="J56" s="26">
        <v>1020</v>
      </c>
      <c r="K56" s="28">
        <v>786</v>
      </c>
      <c r="L56" s="28">
        <v>2802</v>
      </c>
      <c r="M56" s="28"/>
      <c r="N56" s="28">
        <v>45</v>
      </c>
      <c r="O56" s="357">
        <f>SUM(G56:N56)</f>
        <v>12377.2</v>
      </c>
      <c r="P56" s="28"/>
      <c r="Q56" s="380"/>
    </row>
    <row r="57" spans="1:17" s="413" customFormat="1" ht="16.2" thickBot="1" x14ac:dyDescent="0.35">
      <c r="A57" s="406"/>
      <c r="B57" s="407"/>
      <c r="C57" s="407"/>
      <c r="D57" s="408"/>
      <c r="E57" s="407"/>
      <c r="F57" s="409"/>
      <c r="G57" s="410">
        <f t="shared" ref="G57:Q57" si="22">SUM(G55:G56)</f>
        <v>313</v>
      </c>
      <c r="H57" s="411">
        <f t="shared" si="22"/>
        <v>5849</v>
      </c>
      <c r="I57" s="411">
        <f t="shared" si="22"/>
        <v>3207.2</v>
      </c>
      <c r="J57" s="411">
        <f t="shared" si="22"/>
        <v>1045</v>
      </c>
      <c r="K57" s="411">
        <f t="shared" si="22"/>
        <v>2091</v>
      </c>
      <c r="L57" s="411">
        <f t="shared" si="22"/>
        <v>2802</v>
      </c>
      <c r="M57" s="411">
        <f t="shared" si="22"/>
        <v>810</v>
      </c>
      <c r="N57" s="411">
        <f t="shared" si="22"/>
        <v>3445</v>
      </c>
      <c r="O57" s="412">
        <f t="shared" si="22"/>
        <v>19562.2</v>
      </c>
      <c r="P57" s="411">
        <f t="shared" si="22"/>
        <v>0</v>
      </c>
      <c r="Q57" s="361">
        <f t="shared" si="22"/>
        <v>0</v>
      </c>
    </row>
    <row r="59" spans="1:17" ht="16.2" thickBot="1" x14ac:dyDescent="0.35">
      <c r="A59" s="252" t="s">
        <v>170</v>
      </c>
    </row>
    <row r="60" spans="1:17" x14ac:dyDescent="0.3">
      <c r="A60" s="129" t="s">
        <v>16</v>
      </c>
      <c r="B60" s="118"/>
      <c r="C60" s="416"/>
      <c r="D60" s="62"/>
      <c r="E60" s="118" t="s">
        <v>14</v>
      </c>
      <c r="F60" s="128">
        <v>0.17</v>
      </c>
      <c r="G60" s="417">
        <f>G25-G55</f>
        <v>1159.7929000000001</v>
      </c>
      <c r="H60" s="278">
        <f t="shared" ref="H60:M61" si="23">H25-H55</f>
        <v>-1017.928</v>
      </c>
      <c r="I60" s="279">
        <f t="shared" si="23"/>
        <v>1685.5160000000001</v>
      </c>
      <c r="J60" s="278">
        <f t="shared" si="23"/>
        <v>1505.1309000000001</v>
      </c>
      <c r="K60" s="279">
        <f t="shared" si="23"/>
        <v>-1108.9032999999999</v>
      </c>
      <c r="L60" s="279">
        <f t="shared" si="23"/>
        <v>958.12340000000017</v>
      </c>
      <c r="M60" s="279">
        <f t="shared" si="23"/>
        <v>559.39080000000013</v>
      </c>
      <c r="N60" s="279">
        <f t="shared" ref="N60" si="24">N40*$F60</f>
        <v>0</v>
      </c>
      <c r="O60" s="418">
        <f>SUM(G60:N60)</f>
        <v>3741.1227000000008</v>
      </c>
      <c r="P60" s="279"/>
      <c r="Q60" s="419"/>
    </row>
    <row r="61" spans="1:17" s="6" customFormat="1" ht="16.2" thickBot="1" x14ac:dyDescent="0.35">
      <c r="A61" s="112" t="s">
        <v>171</v>
      </c>
      <c r="B61" s="4"/>
      <c r="C61" s="4"/>
      <c r="D61" s="5"/>
      <c r="E61" s="4" t="s">
        <v>14</v>
      </c>
      <c r="F61" s="3">
        <v>0.22</v>
      </c>
      <c r="G61" s="27">
        <f>G26-G56</f>
        <v>1245.2614000000001</v>
      </c>
      <c r="H61" s="26">
        <f t="shared" si="23"/>
        <v>-3449.848</v>
      </c>
      <c r="I61" s="28">
        <f t="shared" si="23"/>
        <v>-1025.944</v>
      </c>
      <c r="J61" s="26">
        <f t="shared" si="23"/>
        <v>960.1694</v>
      </c>
      <c r="K61" s="28">
        <f t="shared" si="23"/>
        <v>-532.2278</v>
      </c>
      <c r="L61" s="28">
        <f t="shared" si="23"/>
        <v>-1562.0755999999999</v>
      </c>
      <c r="M61" s="28">
        <f t="shared" si="23"/>
        <v>1772.1528000000001</v>
      </c>
      <c r="N61" s="28">
        <f t="shared" ref="N61" si="25">N40*$F61</f>
        <v>0</v>
      </c>
      <c r="O61" s="357">
        <f>SUM(G61:N61)</f>
        <v>-2592.5117999999993</v>
      </c>
      <c r="P61" s="28"/>
      <c r="Q61" s="380"/>
    </row>
    <row r="62" spans="1:17" s="413" customFormat="1" ht="16.2" thickBot="1" x14ac:dyDescent="0.35">
      <c r="A62" s="406"/>
      <c r="B62" s="407"/>
      <c r="C62" s="407"/>
      <c r="D62" s="408"/>
      <c r="E62" s="407"/>
      <c r="F62" s="409"/>
      <c r="G62" s="410">
        <f t="shared" ref="G62:Q62" si="26">SUM(G60:G61)</f>
        <v>2405.0543000000002</v>
      </c>
      <c r="H62" s="411">
        <f t="shared" si="26"/>
        <v>-4467.7759999999998</v>
      </c>
      <c r="I62" s="411">
        <f t="shared" si="26"/>
        <v>659.57200000000012</v>
      </c>
      <c r="J62" s="411">
        <f t="shared" si="26"/>
        <v>2465.3002999999999</v>
      </c>
      <c r="K62" s="411">
        <f t="shared" si="26"/>
        <v>-1641.1311000000001</v>
      </c>
      <c r="L62" s="411">
        <f t="shared" si="26"/>
        <v>-603.95219999999972</v>
      </c>
      <c r="M62" s="411">
        <f t="shared" si="26"/>
        <v>2331.5436</v>
      </c>
      <c r="N62" s="411">
        <f t="shared" si="26"/>
        <v>0</v>
      </c>
      <c r="O62" s="412">
        <f t="shared" si="26"/>
        <v>1148.6109000000015</v>
      </c>
      <c r="P62" s="411">
        <f t="shared" si="26"/>
        <v>0</v>
      </c>
      <c r="Q62" s="361">
        <f t="shared" si="26"/>
        <v>0</v>
      </c>
    </row>
    <row r="64" spans="1:17" x14ac:dyDescent="0.3">
      <c r="Q64" s="424">
        <f>O62+Q37</f>
        <v>6304.3199000000041</v>
      </c>
    </row>
  </sheetData>
  <mergeCells count="3">
    <mergeCell ref="B1:C1"/>
    <mergeCell ref="E1:F1"/>
    <mergeCell ref="G1:Q1"/>
  </mergeCells>
  <pageMargins left="0.31496062992125984" right="0.31496062992125984" top="0.35433070866141736" bottom="0.15748031496062992" header="0.31496062992125984" footer="0.31496062992125984"/>
  <pageSetup paperSize="9" scale="85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64"/>
  <sheetViews>
    <sheetView zoomScaleNormal="100" workbookViewId="0">
      <pane xSplit="6" ySplit="2" topLeftCell="G37" activePane="bottomRight" state="frozen"/>
      <selection pane="topRight" activeCell="G1" sqref="G1"/>
      <selection pane="bottomLeft" activeCell="A4" sqref="A4"/>
      <selection pane="bottomRight" activeCell="N15" sqref="N15"/>
    </sheetView>
  </sheetViews>
  <sheetFormatPr defaultColWidth="9.109375" defaultRowHeight="15.6" outlineLevelCol="3" x14ac:dyDescent="0.3"/>
  <cols>
    <col min="1" max="1" width="36.3320312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1.5546875" style="2" customWidth="1" collapsed="1"/>
    <col min="8" max="14" width="11.5546875" style="2" customWidth="1"/>
    <col min="15" max="15" width="13.44140625" style="292" customWidth="1"/>
    <col min="16" max="16" width="11.5546875" style="2" customWidth="1"/>
    <col min="17" max="17" width="13.44140625" style="292" customWidth="1"/>
    <col min="18" max="16384" width="9.109375" style="1"/>
  </cols>
  <sheetData>
    <row r="1" spans="1:17" ht="27.75" customHeight="1" thickBot="1" x14ac:dyDescent="0.35">
      <c r="A1" s="415" t="s">
        <v>44</v>
      </c>
      <c r="B1" s="478"/>
      <c r="C1" s="478"/>
      <c r="D1" s="62"/>
      <c r="E1" s="470"/>
      <c r="F1" s="470"/>
      <c r="G1" s="488">
        <v>43616</v>
      </c>
      <c r="H1" s="483"/>
      <c r="I1" s="483"/>
      <c r="J1" s="483"/>
      <c r="K1" s="483"/>
      <c r="L1" s="483"/>
      <c r="M1" s="483"/>
      <c r="N1" s="483"/>
      <c r="O1" s="483"/>
      <c r="P1" s="483"/>
      <c r="Q1" s="489"/>
    </row>
    <row r="2" spans="1:17" ht="18" customHeight="1" thickBot="1" x14ac:dyDescent="0.35">
      <c r="A2" s="111"/>
      <c r="B2" s="33"/>
      <c r="C2" s="33"/>
      <c r="D2" s="68"/>
      <c r="E2" s="33"/>
      <c r="F2" s="132"/>
      <c r="G2" s="345" t="s">
        <v>38</v>
      </c>
      <c r="H2" s="330" t="s">
        <v>36</v>
      </c>
      <c r="I2" s="330" t="s">
        <v>151</v>
      </c>
      <c r="J2" s="330" t="s">
        <v>152</v>
      </c>
      <c r="K2" s="330" t="s">
        <v>160</v>
      </c>
      <c r="L2" s="330" t="s">
        <v>164</v>
      </c>
      <c r="M2" s="330" t="s">
        <v>165</v>
      </c>
      <c r="N2" s="330" t="s">
        <v>166</v>
      </c>
      <c r="O2" s="331" t="s">
        <v>34</v>
      </c>
      <c r="P2" s="353" t="s">
        <v>59</v>
      </c>
      <c r="Q2" s="379" t="s">
        <v>34</v>
      </c>
    </row>
    <row r="3" spans="1:17" ht="23.25" customHeight="1" thickBot="1" x14ac:dyDescent="0.35">
      <c r="A3" s="112" t="s">
        <v>33</v>
      </c>
      <c r="B3" s="65"/>
      <c r="C3" s="65"/>
      <c r="D3" s="7"/>
      <c r="E3" s="65"/>
      <c r="F3" s="133"/>
      <c r="G3" s="346">
        <v>22943</v>
      </c>
      <c r="H3" s="335">
        <v>22427.759999999998</v>
      </c>
      <c r="I3" s="335">
        <v>29207</v>
      </c>
      <c r="J3" s="335">
        <v>26500</v>
      </c>
      <c r="K3" s="335">
        <v>17050</v>
      </c>
      <c r="L3" s="335">
        <v>18698</v>
      </c>
      <c r="M3" s="335">
        <v>22769</v>
      </c>
      <c r="N3" s="335">
        <v>26226.880000000001</v>
      </c>
      <c r="O3" s="294">
        <f>SUM(G3:N3)</f>
        <v>185821.64</v>
      </c>
      <c r="P3" s="354">
        <v>34027.160000000003</v>
      </c>
      <c r="Q3" s="380">
        <f>O3+P3</f>
        <v>219848.80000000002</v>
      </c>
    </row>
    <row r="4" spans="1:17" s="6" customFormat="1" ht="16.2" thickBot="1" x14ac:dyDescent="0.35">
      <c r="A4" s="113" t="s">
        <v>45</v>
      </c>
      <c r="B4" s="71"/>
      <c r="C4" s="71"/>
      <c r="D4" s="68"/>
      <c r="E4" s="71"/>
      <c r="F4" s="134"/>
      <c r="G4" s="347">
        <v>26</v>
      </c>
      <c r="H4" s="336">
        <v>29</v>
      </c>
      <c r="I4" s="336">
        <v>25</v>
      </c>
      <c r="J4" s="336">
        <v>23</v>
      </c>
      <c r="K4" s="336">
        <v>17</v>
      </c>
      <c r="L4" s="336">
        <v>32</v>
      </c>
      <c r="M4" s="336">
        <v>24</v>
      </c>
      <c r="N4" s="336">
        <v>22</v>
      </c>
      <c r="O4" s="295">
        <f>SUM(G4:N4)</f>
        <v>198</v>
      </c>
      <c r="P4" s="355">
        <v>31</v>
      </c>
      <c r="Q4" s="381">
        <f t="shared" ref="Q4:Q21" si="0">O4+P4</f>
        <v>229</v>
      </c>
    </row>
    <row r="5" spans="1:17" x14ac:dyDescent="0.3">
      <c r="A5" s="114" t="s">
        <v>32</v>
      </c>
      <c r="D5" s="11"/>
      <c r="F5" s="135"/>
      <c r="G5" s="420">
        <v>8276.4500000000007</v>
      </c>
      <c r="H5" s="421">
        <v>8612.61</v>
      </c>
      <c r="I5" s="421">
        <v>11797.28</v>
      </c>
      <c r="J5" s="421">
        <v>10450.02</v>
      </c>
      <c r="K5" s="422">
        <v>6513.29</v>
      </c>
      <c r="L5" s="422">
        <v>5311.4</v>
      </c>
      <c r="M5" s="422">
        <v>9487.82</v>
      </c>
      <c r="N5" s="422">
        <v>10438.32</v>
      </c>
      <c r="O5" s="300">
        <f>SUM(G5:N5)</f>
        <v>70887.19</v>
      </c>
      <c r="Q5" s="382">
        <f t="shared" si="0"/>
        <v>70887.19</v>
      </c>
    </row>
    <row r="6" spans="1:17" x14ac:dyDescent="0.3">
      <c r="A6" s="114" t="s">
        <v>31</v>
      </c>
      <c r="B6" s="59"/>
      <c r="C6" s="59"/>
      <c r="D6" s="60"/>
      <c r="E6" s="59"/>
      <c r="F6" s="136"/>
      <c r="G6" s="348">
        <v>2.1800000000000002</v>
      </c>
      <c r="H6" s="337">
        <v>2.1800000000000002</v>
      </c>
      <c r="I6" s="337">
        <v>2.1800000000000002</v>
      </c>
      <c r="J6" s="337">
        <v>2.1800000000000002</v>
      </c>
      <c r="K6" s="337">
        <v>2.1800000000000002</v>
      </c>
      <c r="L6" s="337">
        <v>2.1800000000000002</v>
      </c>
      <c r="M6" s="337">
        <v>2.1800000000000002</v>
      </c>
      <c r="N6" s="337">
        <v>2.1800000000000002</v>
      </c>
      <c r="O6" s="296">
        <v>2.1800000000000002</v>
      </c>
      <c r="Q6" s="382">
        <f t="shared" si="0"/>
        <v>2.1800000000000002</v>
      </c>
    </row>
    <row r="7" spans="1:17" x14ac:dyDescent="0.3">
      <c r="A7" s="114" t="s">
        <v>30</v>
      </c>
      <c r="B7" s="59"/>
      <c r="C7" s="59"/>
      <c r="D7" s="60"/>
      <c r="E7" s="59"/>
      <c r="F7" s="136"/>
      <c r="G7" s="423">
        <f>G12/G6</f>
        <v>2923.8440366972472</v>
      </c>
      <c r="H7" s="18">
        <f t="shared" ref="H7:O7" si="1">H12/H6</f>
        <v>3351.4541284403667</v>
      </c>
      <c r="I7" s="18">
        <f t="shared" si="1"/>
        <v>4580.5321100917427</v>
      </c>
      <c r="J7" s="18">
        <f t="shared" si="1"/>
        <v>5091.7431192660542</v>
      </c>
      <c r="K7" s="57">
        <f t="shared" si="1"/>
        <v>3002.2155963302748</v>
      </c>
      <c r="L7" s="18">
        <f t="shared" si="1"/>
        <v>2339.4495412844035</v>
      </c>
      <c r="M7" s="18">
        <f t="shared" si="1"/>
        <v>3853.2110091743116</v>
      </c>
      <c r="N7" s="18">
        <f t="shared" si="1"/>
        <v>4401.6238532110092</v>
      </c>
      <c r="O7" s="300">
        <f t="shared" si="1"/>
        <v>29544.073394495412</v>
      </c>
      <c r="P7" s="101"/>
      <c r="Q7" s="383">
        <f t="shared" si="0"/>
        <v>29544.073394495412</v>
      </c>
    </row>
    <row r="8" spans="1:17" x14ac:dyDescent="0.3">
      <c r="A8" s="114" t="s">
        <v>29</v>
      </c>
      <c r="B8" s="59"/>
      <c r="C8" s="59"/>
      <c r="D8" s="60"/>
      <c r="E8" s="59"/>
      <c r="F8" s="136"/>
      <c r="G8" s="58">
        <f t="shared" ref="G8:O8" si="2">G5/G7</f>
        <v>2.8306742412119279</v>
      </c>
      <c r="H8" s="57">
        <f t="shared" si="2"/>
        <v>2.5698128841787149</v>
      </c>
      <c r="I8" s="57">
        <f t="shared" si="2"/>
        <v>2.5755260996879499</v>
      </c>
      <c r="J8" s="57">
        <f t="shared" si="2"/>
        <v>2.0523462702702706</v>
      </c>
      <c r="K8" s="57">
        <f t="shared" si="2"/>
        <v>2.1694944253708655</v>
      </c>
      <c r="L8" s="57">
        <f t="shared" si="2"/>
        <v>2.2703631372549018</v>
      </c>
      <c r="M8" s="57">
        <f t="shared" si="2"/>
        <v>2.4623151904761906</v>
      </c>
      <c r="N8" s="57">
        <f t="shared" si="2"/>
        <v>2.371470245551579</v>
      </c>
      <c r="O8" s="297">
        <f t="shared" si="2"/>
        <v>2.3993709010081039</v>
      </c>
      <c r="P8" s="101"/>
      <c r="Q8" s="383">
        <f t="shared" si="0"/>
        <v>2.3993709010081039</v>
      </c>
    </row>
    <row r="9" spans="1:17" ht="16.2" thickBot="1" x14ac:dyDescent="0.35">
      <c r="A9" s="112" t="s">
        <v>66</v>
      </c>
      <c r="B9" s="55"/>
      <c r="C9" s="55"/>
      <c r="D9" s="56"/>
      <c r="E9" s="55"/>
      <c r="F9" s="140"/>
      <c r="G9" s="139">
        <f t="shared" ref="G9:N9" si="3">G3/G5</f>
        <v>2.772082233324674</v>
      </c>
      <c r="H9" s="92">
        <f t="shared" si="3"/>
        <v>2.6040607899347581</v>
      </c>
      <c r="I9" s="92">
        <f t="shared" si="3"/>
        <v>2.4757401706155995</v>
      </c>
      <c r="J9" s="92">
        <f t="shared" si="3"/>
        <v>2.535880314104662</v>
      </c>
      <c r="K9" s="92">
        <f t="shared" si="3"/>
        <v>2.6177246829175425</v>
      </c>
      <c r="L9" s="92">
        <f t="shared" si="3"/>
        <v>3.5203524494483567</v>
      </c>
      <c r="M9" s="92">
        <f t="shared" si="3"/>
        <v>2.3998136558239933</v>
      </c>
      <c r="N9" s="92">
        <f t="shared" si="3"/>
        <v>2.5125575763149626</v>
      </c>
      <c r="O9" s="298">
        <f>(O3-N3)/O5</f>
        <v>2.2513906955544436</v>
      </c>
      <c r="P9" s="4"/>
      <c r="Q9" s="384">
        <f t="shared" si="0"/>
        <v>2.2513906955544436</v>
      </c>
    </row>
    <row r="10" spans="1:17" ht="16.2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8"/>
      <c r="H10" s="47"/>
      <c r="I10" s="47"/>
      <c r="J10" s="47"/>
      <c r="K10" s="47"/>
      <c r="L10" s="47"/>
      <c r="M10" s="47"/>
      <c r="N10" s="356"/>
      <c r="O10" s="267"/>
      <c r="P10" s="356"/>
      <c r="Q10" s="385"/>
    </row>
    <row r="11" spans="1:17" x14ac:dyDescent="0.3">
      <c r="A11" s="114" t="s">
        <v>60</v>
      </c>
      <c r="B11" s="44"/>
      <c r="C11" s="44"/>
      <c r="D11" s="45"/>
      <c r="E11" s="44"/>
      <c r="F11" s="138"/>
      <c r="G11" s="21"/>
      <c r="H11" s="20"/>
      <c r="I11" s="19"/>
      <c r="J11" s="20"/>
      <c r="K11" s="19"/>
      <c r="L11" s="19"/>
      <c r="M11" s="19"/>
      <c r="N11" s="19"/>
      <c r="O11" s="359">
        <f t="shared" ref="O11:Q22" si="4">SUM(G11:N11)</f>
        <v>0</v>
      </c>
      <c r="P11" s="339">
        <v>31757.14</v>
      </c>
      <c r="Q11" s="386">
        <f t="shared" si="0"/>
        <v>31757.14</v>
      </c>
    </row>
    <row r="12" spans="1:17" x14ac:dyDescent="0.3">
      <c r="A12" s="114" t="s">
        <v>23</v>
      </c>
      <c r="B12" s="2"/>
      <c r="C12" s="2"/>
      <c r="D12" s="13"/>
      <c r="E12" s="2"/>
      <c r="F12" s="12"/>
      <c r="G12" s="349">
        <v>6373.98</v>
      </c>
      <c r="H12" s="339">
        <v>7306.17</v>
      </c>
      <c r="I12" s="339">
        <v>9985.56</v>
      </c>
      <c r="J12" s="339">
        <v>11100</v>
      </c>
      <c r="K12" s="339">
        <v>6544.83</v>
      </c>
      <c r="L12" s="339">
        <v>5100</v>
      </c>
      <c r="M12" s="339">
        <v>8400</v>
      </c>
      <c r="N12" s="339">
        <v>9595.5400000000009</v>
      </c>
      <c r="O12" s="359">
        <f t="shared" si="4"/>
        <v>64406.080000000002</v>
      </c>
      <c r="P12" s="19"/>
      <c r="Q12" s="386">
        <f t="shared" si="0"/>
        <v>64406.080000000002</v>
      </c>
    </row>
    <row r="13" spans="1:17" x14ac:dyDescent="0.3">
      <c r="A13" s="114" t="s">
        <v>22</v>
      </c>
      <c r="B13" s="2"/>
      <c r="C13" s="2"/>
      <c r="D13" s="13"/>
      <c r="E13" s="2"/>
      <c r="F13" s="12"/>
      <c r="G13" s="349">
        <v>1721.4</v>
      </c>
      <c r="H13" s="339">
        <v>1748.1</v>
      </c>
      <c r="I13" s="339">
        <v>2570.1999999999998</v>
      </c>
      <c r="J13" s="339">
        <v>2511.6</v>
      </c>
      <c r="K13" s="339">
        <v>1467.7</v>
      </c>
      <c r="L13" s="339">
        <v>1027</v>
      </c>
      <c r="M13" s="339">
        <v>2014.6</v>
      </c>
      <c r="N13" s="339">
        <v>2189.3000000000002</v>
      </c>
      <c r="O13" s="359">
        <f t="shared" si="4"/>
        <v>15249.900000000001</v>
      </c>
      <c r="P13" s="19"/>
      <c r="Q13" s="386">
        <f t="shared" si="0"/>
        <v>15249.900000000001</v>
      </c>
    </row>
    <row r="14" spans="1:17" x14ac:dyDescent="0.3">
      <c r="A14" s="114" t="s">
        <v>21</v>
      </c>
      <c r="B14" s="2"/>
      <c r="C14" s="2"/>
      <c r="D14" s="13"/>
      <c r="E14" s="2"/>
      <c r="F14" s="12"/>
      <c r="G14" s="349">
        <v>235</v>
      </c>
      <c r="H14" s="339">
        <v>300</v>
      </c>
      <c r="I14" s="339">
        <v>240</v>
      </c>
      <c r="J14" s="339">
        <v>355</v>
      </c>
      <c r="K14" s="339">
        <v>170</v>
      </c>
      <c r="L14" s="339">
        <v>342</v>
      </c>
      <c r="M14" s="339">
        <v>245</v>
      </c>
      <c r="N14" s="339">
        <v>545</v>
      </c>
      <c r="O14" s="359">
        <f t="shared" si="4"/>
        <v>2432</v>
      </c>
      <c r="P14" s="19"/>
      <c r="Q14" s="386">
        <f t="shared" si="0"/>
        <v>2432</v>
      </c>
    </row>
    <row r="15" spans="1:17" x14ac:dyDescent="0.3">
      <c r="A15" s="114" t="s">
        <v>84</v>
      </c>
      <c r="B15" s="2"/>
      <c r="C15" s="2"/>
      <c r="D15" s="13"/>
      <c r="E15" s="2"/>
      <c r="F15" s="12"/>
      <c r="G15" s="349"/>
      <c r="H15" s="339"/>
      <c r="I15" s="339"/>
      <c r="J15" s="339"/>
      <c r="K15" s="339"/>
      <c r="L15" s="339"/>
      <c r="M15" s="339"/>
      <c r="N15" s="339"/>
      <c r="O15" s="359">
        <f t="shared" si="4"/>
        <v>0</v>
      </c>
      <c r="P15" s="19"/>
      <c r="Q15" s="386">
        <f t="shared" si="0"/>
        <v>0</v>
      </c>
    </row>
    <row r="16" spans="1:17" x14ac:dyDescent="0.3">
      <c r="A16" s="114" t="s">
        <v>65</v>
      </c>
      <c r="B16" s="2"/>
      <c r="C16" s="2"/>
      <c r="D16" s="13"/>
      <c r="E16" s="2"/>
      <c r="F16" s="12"/>
      <c r="G16" s="350"/>
      <c r="H16" s="339"/>
      <c r="I16" s="339"/>
      <c r="J16" s="339"/>
      <c r="K16" s="339"/>
      <c r="L16" s="339"/>
      <c r="M16" s="339"/>
      <c r="N16" s="339"/>
      <c r="O16" s="359">
        <f t="shared" si="4"/>
        <v>0</v>
      </c>
      <c r="P16" s="19"/>
      <c r="Q16" s="386">
        <f t="shared" si="0"/>
        <v>0</v>
      </c>
    </row>
    <row r="17" spans="1:17" x14ac:dyDescent="0.3">
      <c r="A17" s="114" t="s">
        <v>20</v>
      </c>
      <c r="B17" s="2"/>
      <c r="C17" s="2"/>
      <c r="D17" s="13"/>
      <c r="E17" s="2"/>
      <c r="F17" s="12"/>
      <c r="G17" s="349">
        <v>3150</v>
      </c>
      <c r="H17" s="339">
        <v>3380</v>
      </c>
      <c r="I17" s="339">
        <v>4060</v>
      </c>
      <c r="J17" s="339">
        <v>3790</v>
      </c>
      <c r="K17" s="339">
        <v>2320</v>
      </c>
      <c r="L17" s="339">
        <v>2510</v>
      </c>
      <c r="M17" s="339">
        <v>3280</v>
      </c>
      <c r="N17" s="339">
        <v>3520</v>
      </c>
      <c r="O17" s="359">
        <f t="shared" si="4"/>
        <v>26010</v>
      </c>
      <c r="P17" s="19"/>
      <c r="Q17" s="386">
        <f t="shared" si="0"/>
        <v>26010</v>
      </c>
    </row>
    <row r="18" spans="1:17" x14ac:dyDescent="0.3">
      <c r="A18" s="114" t="s">
        <v>63</v>
      </c>
      <c r="B18" s="2"/>
      <c r="C18" s="2"/>
      <c r="D18" s="13">
        <v>300</v>
      </c>
      <c r="E18" s="2" t="s">
        <v>3</v>
      </c>
      <c r="F18" s="12"/>
      <c r="G18" s="351">
        <v>450</v>
      </c>
      <c r="H18" s="425">
        <v>450</v>
      </c>
      <c r="I18" s="19">
        <v>300</v>
      </c>
      <c r="J18" s="20">
        <v>300</v>
      </c>
      <c r="K18" s="19">
        <v>300</v>
      </c>
      <c r="L18" s="425">
        <v>450</v>
      </c>
      <c r="M18" s="19">
        <v>300</v>
      </c>
      <c r="N18" s="19">
        <v>300</v>
      </c>
      <c r="O18" s="359">
        <f t="shared" si="4"/>
        <v>2850</v>
      </c>
      <c r="P18" s="19">
        <v>0</v>
      </c>
      <c r="Q18" s="386">
        <f t="shared" si="0"/>
        <v>2850</v>
      </c>
    </row>
    <row r="19" spans="1:17" x14ac:dyDescent="0.3">
      <c r="A19" s="114" t="s">
        <v>64</v>
      </c>
      <c r="B19" s="2"/>
      <c r="C19" s="2"/>
      <c r="D19" s="13">
        <v>40</v>
      </c>
      <c r="E19" s="2" t="s">
        <v>3</v>
      </c>
      <c r="F19" s="12"/>
      <c r="G19" s="21">
        <v>40</v>
      </c>
      <c r="H19" s="20">
        <v>40</v>
      </c>
      <c r="I19" s="19">
        <v>40</v>
      </c>
      <c r="J19" s="20">
        <v>40</v>
      </c>
      <c r="K19" s="19">
        <v>40</v>
      </c>
      <c r="L19" s="19">
        <v>40</v>
      </c>
      <c r="M19" s="19">
        <v>40</v>
      </c>
      <c r="N19" s="19">
        <v>40</v>
      </c>
      <c r="O19" s="359">
        <f t="shared" si="4"/>
        <v>320</v>
      </c>
      <c r="P19" s="19">
        <v>0</v>
      </c>
      <c r="Q19" s="386">
        <f t="shared" si="0"/>
        <v>320</v>
      </c>
    </row>
    <row r="20" spans="1:17" x14ac:dyDescent="0.3">
      <c r="A20" s="114"/>
      <c r="B20" s="2"/>
      <c r="C20" s="2"/>
      <c r="D20" s="13"/>
      <c r="E20" s="2"/>
      <c r="F20" s="12"/>
      <c r="G20" s="332">
        <f>SUM(G16:G19)</f>
        <v>3640</v>
      </c>
      <c r="H20" s="333">
        <f>SUM(H16:H19)</f>
        <v>3870</v>
      </c>
      <c r="I20" s="334">
        <f t="shared" ref="I20:P20" si="5">SUM(I16:I19)</f>
        <v>4400</v>
      </c>
      <c r="J20" s="333">
        <f t="shared" si="5"/>
        <v>4130</v>
      </c>
      <c r="K20" s="334">
        <f t="shared" si="5"/>
        <v>2660</v>
      </c>
      <c r="L20" s="334">
        <f t="shared" si="5"/>
        <v>3000</v>
      </c>
      <c r="M20" s="334">
        <f t="shared" si="5"/>
        <v>3620</v>
      </c>
      <c r="N20" s="334">
        <f t="shared" si="5"/>
        <v>3860</v>
      </c>
      <c r="O20" s="360">
        <f t="shared" si="5"/>
        <v>29180</v>
      </c>
      <c r="P20" s="334">
        <f t="shared" si="5"/>
        <v>0</v>
      </c>
      <c r="Q20" s="387">
        <f t="shared" si="0"/>
        <v>29180</v>
      </c>
    </row>
    <row r="21" spans="1:17" x14ac:dyDescent="0.3">
      <c r="A21" s="114" t="s">
        <v>18</v>
      </c>
      <c r="B21" s="2"/>
      <c r="C21" s="2"/>
      <c r="D21" s="32"/>
      <c r="E21" s="2" t="s">
        <v>3</v>
      </c>
      <c r="F21" s="12"/>
      <c r="G21" s="21">
        <v>130</v>
      </c>
      <c r="H21" s="20">
        <v>130</v>
      </c>
      <c r="I21" s="19">
        <v>130</v>
      </c>
      <c r="J21" s="20">
        <v>130</v>
      </c>
      <c r="K21" s="19">
        <v>130</v>
      </c>
      <c r="L21" s="19">
        <v>130</v>
      </c>
      <c r="M21" s="19">
        <v>130</v>
      </c>
      <c r="N21" s="19">
        <v>130</v>
      </c>
      <c r="O21" s="359">
        <f t="shared" si="4"/>
        <v>1040</v>
      </c>
      <c r="P21" s="19">
        <v>0</v>
      </c>
      <c r="Q21" s="386">
        <f t="shared" si="0"/>
        <v>1040</v>
      </c>
    </row>
    <row r="22" spans="1:17" s="6" customFormat="1" ht="16.2" thickBot="1" x14ac:dyDescent="0.35">
      <c r="A22" s="112" t="s">
        <v>167</v>
      </c>
      <c r="B22" s="4"/>
      <c r="C22" s="4"/>
      <c r="D22" s="40"/>
      <c r="E22" s="4" t="s">
        <v>3</v>
      </c>
      <c r="F22" s="3"/>
      <c r="G22" s="27">
        <v>100</v>
      </c>
      <c r="H22" s="26">
        <v>100</v>
      </c>
      <c r="I22" s="28">
        <v>100</v>
      </c>
      <c r="J22" s="26">
        <v>100</v>
      </c>
      <c r="K22" s="28">
        <v>100</v>
      </c>
      <c r="L22" s="28">
        <v>100</v>
      </c>
      <c r="M22" s="28">
        <v>100</v>
      </c>
      <c r="N22" s="28">
        <v>100</v>
      </c>
      <c r="O22" s="359">
        <f t="shared" si="4"/>
        <v>800</v>
      </c>
      <c r="P22" s="28">
        <v>0</v>
      </c>
      <c r="Q22" s="386">
        <f t="shared" si="4"/>
        <v>1400</v>
      </c>
    </row>
    <row r="23" spans="1:17" s="414" customFormat="1" ht="16.2" thickBot="1" x14ac:dyDescent="0.35">
      <c r="A23" s="340" t="s">
        <v>77</v>
      </c>
      <c r="B23" s="341"/>
      <c r="C23" s="341"/>
      <c r="D23" s="342"/>
      <c r="E23" s="341"/>
      <c r="F23" s="343"/>
      <c r="G23" s="352">
        <f>SUM(G11:G22)-G20</f>
        <v>12200.38</v>
      </c>
      <c r="H23" s="344">
        <f t="shared" ref="H23:Q23" si="6">SUM(H11:H22)-H20</f>
        <v>13454.27</v>
      </c>
      <c r="I23" s="344">
        <f t="shared" si="6"/>
        <v>17425.759999999998</v>
      </c>
      <c r="J23" s="344">
        <f t="shared" si="6"/>
        <v>18326.599999999999</v>
      </c>
      <c r="K23" s="344">
        <f t="shared" si="6"/>
        <v>11072.529999999999</v>
      </c>
      <c r="L23" s="344">
        <f t="shared" si="6"/>
        <v>9699</v>
      </c>
      <c r="M23" s="344">
        <f t="shared" si="6"/>
        <v>14509.599999999999</v>
      </c>
      <c r="N23" s="344">
        <f t="shared" si="6"/>
        <v>16419.84</v>
      </c>
      <c r="O23" s="361">
        <f t="shared" si="6"/>
        <v>113107.98000000001</v>
      </c>
      <c r="P23" s="344">
        <f t="shared" si="6"/>
        <v>31757.14</v>
      </c>
      <c r="Q23" s="361">
        <f t="shared" si="6"/>
        <v>145465.12</v>
      </c>
    </row>
    <row r="24" spans="1:17" s="370" customFormat="1" ht="16.2" thickBot="1" x14ac:dyDescent="0.35">
      <c r="A24" s="363" t="s">
        <v>78</v>
      </c>
      <c r="B24" s="364"/>
      <c r="C24" s="364"/>
      <c r="D24" s="365"/>
      <c r="E24" s="364"/>
      <c r="F24" s="366"/>
      <c r="G24" s="367">
        <f t="shared" ref="G24:Q24" si="7">G23/G3</f>
        <v>0.53176916706620747</v>
      </c>
      <c r="H24" s="368">
        <f t="shared" si="7"/>
        <v>0.5998936139855251</v>
      </c>
      <c r="I24" s="368">
        <f t="shared" si="7"/>
        <v>0.5966295751018591</v>
      </c>
      <c r="J24" s="368">
        <f t="shared" si="7"/>
        <v>0.69156981132075468</v>
      </c>
      <c r="K24" s="368">
        <f t="shared" si="7"/>
        <v>0.64941524926686212</v>
      </c>
      <c r="L24" s="368">
        <f t="shared" si="7"/>
        <v>0.51871857952722211</v>
      </c>
      <c r="M24" s="368">
        <f t="shared" si="7"/>
        <v>0.63725240458518151</v>
      </c>
      <c r="N24" s="368">
        <f t="shared" si="7"/>
        <v>0.62606913212703907</v>
      </c>
      <c r="O24" s="369">
        <f t="shared" si="7"/>
        <v>0.60869110831225037</v>
      </c>
      <c r="P24" s="368">
        <f t="shared" si="7"/>
        <v>0.93328799700004339</v>
      </c>
      <c r="Q24" s="388">
        <f t="shared" si="7"/>
        <v>0.66165983166612685</v>
      </c>
    </row>
    <row r="25" spans="1:17" x14ac:dyDescent="0.3">
      <c r="A25" s="114" t="s">
        <v>16</v>
      </c>
      <c r="B25" s="2"/>
      <c r="D25" s="11"/>
      <c r="E25" s="2" t="s">
        <v>14</v>
      </c>
      <c r="F25" s="12">
        <v>0.17</v>
      </c>
      <c r="G25" s="21">
        <f t="shared" ref="G25:N25" si="8">G5*$F25</f>
        <v>1406.9965000000002</v>
      </c>
      <c r="H25" s="20">
        <f t="shared" si="8"/>
        <v>1464.1437000000003</v>
      </c>
      <c r="I25" s="19">
        <f t="shared" si="8"/>
        <v>2005.5376000000003</v>
      </c>
      <c r="J25" s="20">
        <f t="shared" si="8"/>
        <v>1776.5034000000003</v>
      </c>
      <c r="K25" s="19">
        <f t="shared" si="8"/>
        <v>1107.2593000000002</v>
      </c>
      <c r="L25" s="19">
        <f t="shared" si="8"/>
        <v>902.93799999999999</v>
      </c>
      <c r="M25" s="19">
        <f t="shared" si="8"/>
        <v>1612.9294</v>
      </c>
      <c r="N25" s="19">
        <f t="shared" si="8"/>
        <v>1774.5144</v>
      </c>
      <c r="O25" s="359">
        <f>SUM(G25:N25)</f>
        <v>12050.822300000003</v>
      </c>
      <c r="P25" s="19">
        <f>P5*$F25</f>
        <v>0</v>
      </c>
      <c r="Q25" s="386">
        <f>SUM(I25:P25)</f>
        <v>21230.504400000005</v>
      </c>
    </row>
    <row r="26" spans="1:17" s="6" customFormat="1" ht="16.2" thickBot="1" x14ac:dyDescent="0.35">
      <c r="A26" s="112" t="s">
        <v>15</v>
      </c>
      <c r="B26" s="4"/>
      <c r="C26" s="4"/>
      <c r="D26" s="5"/>
      <c r="E26" s="4" t="s">
        <v>14</v>
      </c>
      <c r="F26" s="3">
        <v>0.22</v>
      </c>
      <c r="G26" s="27">
        <f t="shared" ref="G26:N26" si="9">G5*$F26</f>
        <v>1820.8190000000002</v>
      </c>
      <c r="H26" s="26">
        <f t="shared" si="9"/>
        <v>1894.7742000000001</v>
      </c>
      <c r="I26" s="28">
        <f t="shared" si="9"/>
        <v>2595.4016000000001</v>
      </c>
      <c r="J26" s="26">
        <f t="shared" si="9"/>
        <v>2299.0044000000003</v>
      </c>
      <c r="K26" s="28">
        <f t="shared" si="9"/>
        <v>1432.9238</v>
      </c>
      <c r="L26" s="28">
        <f t="shared" si="9"/>
        <v>1168.508</v>
      </c>
      <c r="M26" s="28">
        <f t="shared" si="9"/>
        <v>2087.3204000000001</v>
      </c>
      <c r="N26" s="28">
        <f t="shared" si="9"/>
        <v>2296.4303999999997</v>
      </c>
      <c r="O26" s="357">
        <f>SUM(G26:N26)</f>
        <v>15595.1818</v>
      </c>
      <c r="P26" s="28">
        <f>P5*$F26</f>
        <v>0</v>
      </c>
      <c r="Q26" s="380">
        <f>SUM(I26:P26)</f>
        <v>27474.770400000001</v>
      </c>
    </row>
    <row r="27" spans="1:17" s="413" customFormat="1" ht="16.2" thickBot="1" x14ac:dyDescent="0.35">
      <c r="A27" s="406"/>
      <c r="B27" s="407"/>
      <c r="C27" s="407"/>
      <c r="D27" s="408"/>
      <c r="E27" s="407"/>
      <c r="F27" s="409"/>
      <c r="G27" s="410">
        <f t="shared" ref="G27:Q27" si="10">SUM(G25:G26)</f>
        <v>3227.8155000000006</v>
      </c>
      <c r="H27" s="411">
        <f t="shared" si="10"/>
        <v>3358.9179000000004</v>
      </c>
      <c r="I27" s="411">
        <f t="shared" si="10"/>
        <v>4600.9392000000007</v>
      </c>
      <c r="J27" s="411">
        <f t="shared" si="10"/>
        <v>4075.5078000000003</v>
      </c>
      <c r="K27" s="411">
        <f t="shared" si="10"/>
        <v>2540.1831000000002</v>
      </c>
      <c r="L27" s="411">
        <f t="shared" si="10"/>
        <v>2071.4459999999999</v>
      </c>
      <c r="M27" s="411">
        <f t="shared" si="10"/>
        <v>3700.2498000000001</v>
      </c>
      <c r="N27" s="411">
        <f t="shared" si="10"/>
        <v>4070.9447999999998</v>
      </c>
      <c r="O27" s="412">
        <f t="shared" si="10"/>
        <v>27646.004100000006</v>
      </c>
      <c r="P27" s="411">
        <f t="shared" si="10"/>
        <v>0</v>
      </c>
      <c r="Q27" s="361">
        <f t="shared" si="10"/>
        <v>48705.274800000007</v>
      </c>
    </row>
    <row r="28" spans="1:17" x14ac:dyDescent="0.3">
      <c r="A28" s="114" t="s">
        <v>13</v>
      </c>
      <c r="B28" s="2"/>
      <c r="C28" s="2"/>
      <c r="D28" s="13">
        <v>0</v>
      </c>
      <c r="E28" s="2" t="s">
        <v>3</v>
      </c>
      <c r="F28" s="12"/>
      <c r="G28" s="21">
        <v>140</v>
      </c>
      <c r="H28" s="20">
        <v>140</v>
      </c>
      <c r="I28" s="19">
        <v>140</v>
      </c>
      <c r="J28" s="20">
        <v>140</v>
      </c>
      <c r="K28" s="19">
        <v>140</v>
      </c>
      <c r="L28" s="19">
        <v>140</v>
      </c>
      <c r="M28" s="19">
        <v>140</v>
      </c>
      <c r="N28" s="19">
        <v>140</v>
      </c>
      <c r="O28" s="359">
        <f t="shared" ref="O28:O33" si="11">SUM(G28:N28)</f>
        <v>1120</v>
      </c>
      <c r="P28" s="19">
        <v>0</v>
      </c>
      <c r="Q28" s="386">
        <f>O28+P28</f>
        <v>1120</v>
      </c>
    </row>
    <row r="29" spans="1:17" x14ac:dyDescent="0.3">
      <c r="A29" s="114" t="s">
        <v>12</v>
      </c>
      <c r="B29" s="2">
        <v>2800</v>
      </c>
      <c r="C29" s="2" t="s">
        <v>7</v>
      </c>
      <c r="D29" s="13">
        <f>B29/12</f>
        <v>233.33333333333334</v>
      </c>
      <c r="E29" s="2" t="s">
        <v>3</v>
      </c>
      <c r="F29" s="12"/>
      <c r="G29" s="21">
        <v>233</v>
      </c>
      <c r="H29" s="20">
        <v>233</v>
      </c>
      <c r="I29" s="19">
        <v>233</v>
      </c>
      <c r="J29" s="20">
        <v>233</v>
      </c>
      <c r="K29" s="19">
        <v>233</v>
      </c>
      <c r="L29" s="19">
        <v>466</v>
      </c>
      <c r="M29" s="19">
        <v>466</v>
      </c>
      <c r="N29" s="19">
        <v>466</v>
      </c>
      <c r="O29" s="359">
        <f t="shared" si="11"/>
        <v>2563</v>
      </c>
      <c r="P29" s="19">
        <v>0</v>
      </c>
      <c r="Q29" s="386">
        <f t="shared" ref="Q29:Q39" si="12">O29+P29</f>
        <v>2563</v>
      </c>
    </row>
    <row r="30" spans="1:17" x14ac:dyDescent="0.3">
      <c r="A30" s="114" t="s">
        <v>11</v>
      </c>
      <c r="B30" s="2">
        <v>8000</v>
      </c>
      <c r="C30" s="2" t="s">
        <v>7</v>
      </c>
      <c r="D30" s="13">
        <f>+B30/12</f>
        <v>666.66666666666663</v>
      </c>
      <c r="E30" s="2" t="s">
        <v>3</v>
      </c>
      <c r="F30" s="12"/>
      <c r="G30" s="21">
        <v>666</v>
      </c>
      <c r="H30" s="20">
        <v>666</v>
      </c>
      <c r="I30" s="19">
        <v>750</v>
      </c>
      <c r="J30" s="20">
        <v>666</v>
      </c>
      <c r="K30" s="19">
        <v>666</v>
      </c>
      <c r="L30" s="19">
        <v>666</v>
      </c>
      <c r="M30" s="19">
        <v>666</v>
      </c>
      <c r="N30" s="19">
        <v>666</v>
      </c>
      <c r="O30" s="359">
        <f t="shared" si="11"/>
        <v>5412</v>
      </c>
      <c r="P30" s="19">
        <v>0</v>
      </c>
      <c r="Q30" s="386">
        <f t="shared" si="12"/>
        <v>5412</v>
      </c>
    </row>
    <row r="31" spans="1:17" x14ac:dyDescent="0.3">
      <c r="A31" s="114" t="s">
        <v>10</v>
      </c>
      <c r="B31" s="2">
        <v>400</v>
      </c>
      <c r="C31" s="2" t="s">
        <v>9</v>
      </c>
      <c r="D31" s="13">
        <f>+B31/6</f>
        <v>66.666666666666671</v>
      </c>
      <c r="E31" s="2" t="s">
        <v>3</v>
      </c>
      <c r="F31" s="12"/>
      <c r="G31" s="21">
        <v>67</v>
      </c>
      <c r="H31" s="20">
        <v>67</v>
      </c>
      <c r="I31" s="19">
        <v>67</v>
      </c>
      <c r="J31" s="20">
        <v>67</v>
      </c>
      <c r="K31" s="19">
        <v>67</v>
      </c>
      <c r="L31" s="19">
        <v>67</v>
      </c>
      <c r="M31" s="19">
        <v>67</v>
      </c>
      <c r="N31" s="19">
        <v>67</v>
      </c>
      <c r="O31" s="359">
        <f t="shared" si="11"/>
        <v>536</v>
      </c>
      <c r="P31" s="19">
        <v>0</v>
      </c>
      <c r="Q31" s="386">
        <f t="shared" si="12"/>
        <v>536</v>
      </c>
    </row>
    <row r="32" spans="1:17" ht="15" customHeight="1" x14ac:dyDescent="0.3">
      <c r="A32" s="114" t="s">
        <v>8</v>
      </c>
      <c r="B32" s="2">
        <v>4100</v>
      </c>
      <c r="C32" s="2" t="s">
        <v>7</v>
      </c>
      <c r="D32" s="13">
        <f>B32/12</f>
        <v>341.66666666666669</v>
      </c>
      <c r="E32" s="2" t="s">
        <v>3</v>
      </c>
      <c r="F32" s="12"/>
      <c r="G32" s="21">
        <v>90</v>
      </c>
      <c r="H32" s="20">
        <v>90</v>
      </c>
      <c r="I32" s="15">
        <v>90</v>
      </c>
      <c r="J32" s="20">
        <v>90</v>
      </c>
      <c r="K32" s="15">
        <v>90</v>
      </c>
      <c r="L32" s="15">
        <v>90</v>
      </c>
      <c r="M32" s="15">
        <v>90</v>
      </c>
      <c r="N32" s="15">
        <v>90</v>
      </c>
      <c r="O32" s="359">
        <f t="shared" si="11"/>
        <v>720</v>
      </c>
      <c r="P32" s="15">
        <v>0</v>
      </c>
      <c r="Q32" s="386">
        <f t="shared" si="12"/>
        <v>720</v>
      </c>
    </row>
    <row r="33" spans="1:17" s="6" customFormat="1" ht="15" customHeight="1" thickBot="1" x14ac:dyDescent="0.35">
      <c r="A33" s="112" t="s">
        <v>6</v>
      </c>
      <c r="B33" s="4" t="s">
        <v>5</v>
      </c>
      <c r="C33" s="4" t="s">
        <v>4</v>
      </c>
      <c r="D33" s="5">
        <v>1601</v>
      </c>
      <c r="E33" s="4" t="s">
        <v>3</v>
      </c>
      <c r="F33" s="3"/>
      <c r="G33" s="27">
        <v>1601</v>
      </c>
      <c r="H33" s="26">
        <v>1601</v>
      </c>
      <c r="I33" s="75">
        <v>3500</v>
      </c>
      <c r="J33" s="26">
        <v>3500</v>
      </c>
      <c r="K33" s="75">
        <v>3500</v>
      </c>
      <c r="L33" s="75">
        <v>1200</v>
      </c>
      <c r="M33" s="75">
        <v>3500</v>
      </c>
      <c r="N33" s="75">
        <v>3500</v>
      </c>
      <c r="O33" s="357">
        <f t="shared" si="11"/>
        <v>21902</v>
      </c>
      <c r="P33" s="75">
        <v>0</v>
      </c>
      <c r="Q33" s="380">
        <f t="shared" si="12"/>
        <v>21902</v>
      </c>
    </row>
    <row r="34" spans="1:17" s="378" customFormat="1" ht="16.2" thickBot="1" x14ac:dyDescent="0.35">
      <c r="A34" s="371"/>
      <c r="B34" s="372"/>
      <c r="C34" s="372"/>
      <c r="D34" s="373"/>
      <c r="E34" s="372"/>
      <c r="F34" s="374"/>
      <c r="G34" s="375">
        <f>SUM(G28:G33)</f>
        <v>2797</v>
      </c>
      <c r="H34" s="376">
        <f t="shared" ref="H34:N34" si="13">SUM(H28:H33)</f>
        <v>2797</v>
      </c>
      <c r="I34" s="376">
        <f t="shared" si="13"/>
        <v>4780</v>
      </c>
      <c r="J34" s="376">
        <f t="shared" si="13"/>
        <v>4696</v>
      </c>
      <c r="K34" s="376">
        <f t="shared" si="13"/>
        <v>4696</v>
      </c>
      <c r="L34" s="376">
        <f t="shared" si="13"/>
        <v>2629</v>
      </c>
      <c r="M34" s="376">
        <f t="shared" si="13"/>
        <v>4929</v>
      </c>
      <c r="N34" s="376">
        <f t="shared" si="13"/>
        <v>4929</v>
      </c>
      <c r="O34" s="377">
        <f>SUM(O28:O33)</f>
        <v>32253</v>
      </c>
      <c r="P34" s="376">
        <f t="shared" ref="P34" si="14">SUM(P28:P33)</f>
        <v>0</v>
      </c>
      <c r="Q34" s="380">
        <f t="shared" si="12"/>
        <v>32253</v>
      </c>
    </row>
    <row r="35" spans="1:17" s="391" customFormat="1" ht="16.2" thickBot="1" x14ac:dyDescent="0.35">
      <c r="A35" s="400" t="s">
        <v>2</v>
      </c>
      <c r="B35" s="401"/>
      <c r="C35" s="401"/>
      <c r="D35" s="402"/>
      <c r="E35" s="401"/>
      <c r="F35" s="403"/>
      <c r="G35" s="404">
        <f t="shared" ref="G35:P35" si="15">G23+G27+G28+G29+G30+G31+G32+G33</f>
        <v>18225.195500000002</v>
      </c>
      <c r="H35" s="405">
        <f t="shared" si="15"/>
        <v>19610.187900000001</v>
      </c>
      <c r="I35" s="405">
        <f t="shared" si="15"/>
        <v>26806.699199999999</v>
      </c>
      <c r="J35" s="405">
        <f t="shared" si="15"/>
        <v>27098.107799999998</v>
      </c>
      <c r="K35" s="405">
        <f t="shared" si="15"/>
        <v>18308.713100000001</v>
      </c>
      <c r="L35" s="405">
        <f t="shared" si="15"/>
        <v>14399.446</v>
      </c>
      <c r="M35" s="405">
        <f t="shared" si="15"/>
        <v>23138.8498</v>
      </c>
      <c r="N35" s="405">
        <f t="shared" si="15"/>
        <v>25419.784800000001</v>
      </c>
      <c r="O35" s="400">
        <f t="shared" si="15"/>
        <v>173006.9841</v>
      </c>
      <c r="P35" s="405">
        <f t="shared" si="15"/>
        <v>31757.14</v>
      </c>
      <c r="Q35" s="400">
        <f t="shared" si="12"/>
        <v>204764.12410000002</v>
      </c>
    </row>
    <row r="36" spans="1:17" ht="16.2" thickTop="1" x14ac:dyDescent="0.3">
      <c r="A36" s="114"/>
      <c r="D36" s="11"/>
      <c r="F36" s="135"/>
      <c r="G36" s="21"/>
      <c r="H36" s="20"/>
      <c r="I36" s="19"/>
      <c r="J36" s="20"/>
      <c r="K36" s="19"/>
      <c r="L36" s="19"/>
      <c r="M36" s="19"/>
      <c r="N36" s="19"/>
      <c r="O36" s="359"/>
      <c r="P36" s="19"/>
      <c r="Q36" s="386">
        <f t="shared" si="12"/>
        <v>0</v>
      </c>
    </row>
    <row r="37" spans="1:17" s="391" customFormat="1" x14ac:dyDescent="0.3">
      <c r="A37" s="390" t="s">
        <v>1</v>
      </c>
      <c r="D37" s="392"/>
      <c r="E37" s="391">
        <v>0</v>
      </c>
      <c r="F37" s="393"/>
      <c r="G37" s="397">
        <f t="shared" ref="G37:P37" si="16">G3-G35</f>
        <v>4717.8044999999984</v>
      </c>
      <c r="H37" s="398">
        <f t="shared" si="16"/>
        <v>2817.5720999999976</v>
      </c>
      <c r="I37" s="398">
        <f t="shared" si="16"/>
        <v>2400.3008000000009</v>
      </c>
      <c r="J37" s="398">
        <f t="shared" si="16"/>
        <v>-598.10779999999795</v>
      </c>
      <c r="K37" s="398">
        <f t="shared" si="16"/>
        <v>-1258.7131000000008</v>
      </c>
      <c r="L37" s="398">
        <f t="shared" si="16"/>
        <v>4298.5540000000001</v>
      </c>
      <c r="M37" s="398">
        <f t="shared" si="16"/>
        <v>-369.84979999999996</v>
      </c>
      <c r="N37" s="398">
        <f t="shared" si="16"/>
        <v>807.09519999999975</v>
      </c>
      <c r="O37" s="399">
        <f t="shared" si="16"/>
        <v>12814.655900000012</v>
      </c>
      <c r="P37" s="398">
        <f t="shared" si="16"/>
        <v>2270.0200000000041</v>
      </c>
      <c r="Q37" s="399">
        <f t="shared" si="12"/>
        <v>15084.675900000017</v>
      </c>
    </row>
    <row r="38" spans="1:17" x14ac:dyDescent="0.3">
      <c r="A38" s="114"/>
      <c r="D38" s="11"/>
      <c r="F38" s="135"/>
      <c r="G38" s="13"/>
      <c r="O38" s="358"/>
      <c r="Q38" s="382"/>
    </row>
    <row r="39" spans="1:17" s="391" customFormat="1" x14ac:dyDescent="0.3">
      <c r="A39" s="390" t="s">
        <v>0</v>
      </c>
      <c r="D39" s="392"/>
      <c r="F39" s="393"/>
      <c r="G39" s="394">
        <f t="shared" ref="G39:P39" si="17">G37/G3</f>
        <v>0.20563154339014073</v>
      </c>
      <c r="H39" s="395">
        <f t="shared" si="17"/>
        <v>0.12562877879913098</v>
      </c>
      <c r="I39" s="395">
        <f t="shared" si="17"/>
        <v>8.2182380936076993E-2</v>
      </c>
      <c r="J39" s="395">
        <f t="shared" si="17"/>
        <v>-2.2570105660377281E-2</v>
      </c>
      <c r="K39" s="395">
        <f t="shared" si="17"/>
        <v>-7.3824815249266915E-2</v>
      </c>
      <c r="L39" s="395">
        <f t="shared" si="17"/>
        <v>0.22989378543159697</v>
      </c>
      <c r="M39" s="395">
        <f t="shared" si="17"/>
        <v>-1.6243568009135227E-2</v>
      </c>
      <c r="N39" s="395">
        <f t="shared" si="17"/>
        <v>3.0773588013518944E-2</v>
      </c>
      <c r="O39" s="396">
        <f t="shared" si="17"/>
        <v>6.896212895333402E-2</v>
      </c>
      <c r="P39" s="395">
        <f t="shared" si="17"/>
        <v>6.6712002999956624E-2</v>
      </c>
      <c r="Q39" s="396">
        <f t="shared" si="12"/>
        <v>0.13567413195329064</v>
      </c>
    </row>
    <row r="40" spans="1:17" ht="16.2" thickBot="1" x14ac:dyDescent="0.35">
      <c r="A40" s="112"/>
      <c r="B40" s="6"/>
      <c r="C40" s="90"/>
      <c r="D40" s="7"/>
      <c r="E40" s="6"/>
      <c r="F40" s="90"/>
      <c r="G40" s="5"/>
      <c r="H40" s="4"/>
      <c r="I40" s="4"/>
      <c r="J40" s="4"/>
      <c r="K40" s="4"/>
      <c r="L40" s="4"/>
      <c r="M40" s="4"/>
      <c r="N40" s="4"/>
      <c r="O40" s="362"/>
      <c r="P40" s="4"/>
      <c r="Q40" s="389"/>
    </row>
    <row r="41" spans="1:17" ht="15.75" hidden="1" customHeight="1" x14ac:dyDescent="0.3">
      <c r="A41" s="129"/>
      <c r="F41" s="135"/>
      <c r="O41" s="296"/>
      <c r="Q41" s="296"/>
    </row>
    <row r="42" spans="1:17" ht="15.75" hidden="1" customHeight="1" x14ac:dyDescent="0.3">
      <c r="A42" s="114" t="s">
        <v>72</v>
      </c>
      <c r="F42" s="135"/>
      <c r="G42" s="101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O42" s="307">
        <f>SUM(G42:L42)</f>
        <v>0</v>
      </c>
      <c r="Q42" s="307">
        <f>SUM(I42:N42)</f>
        <v>0</v>
      </c>
    </row>
    <row r="43" spans="1:17" ht="15.75" hidden="1" customHeight="1" x14ac:dyDescent="0.3">
      <c r="A43" s="114" t="s">
        <v>154</v>
      </c>
      <c r="F43" s="135"/>
      <c r="I43" s="2">
        <f>I6</f>
        <v>2.1800000000000002</v>
      </c>
      <c r="O43" s="296"/>
      <c r="Q43" s="296"/>
    </row>
    <row r="44" spans="1:17" ht="15.75" hidden="1" customHeight="1" x14ac:dyDescent="0.3">
      <c r="A44" s="145" t="s">
        <v>85</v>
      </c>
      <c r="F44" s="135"/>
      <c r="G44" s="116" t="s">
        <v>83</v>
      </c>
      <c r="H44" s="116" t="s">
        <v>83</v>
      </c>
      <c r="I44" s="116">
        <f>I43-2.05</f>
        <v>0.13000000000000034</v>
      </c>
      <c r="J44" s="116" t="s">
        <v>83</v>
      </c>
      <c r="K44" s="116" t="s">
        <v>83</v>
      </c>
      <c r="L44" s="116" t="s">
        <v>83</v>
      </c>
      <c r="M44" s="116" t="s">
        <v>83</v>
      </c>
      <c r="N44" s="116"/>
      <c r="O44" s="308" t="s">
        <v>83</v>
      </c>
      <c r="P44" s="116"/>
      <c r="Q44" s="308" t="s">
        <v>83</v>
      </c>
    </row>
    <row r="45" spans="1:17" ht="31.5" hidden="1" customHeight="1" x14ac:dyDescent="0.3">
      <c r="A45" s="130" t="s">
        <v>73</v>
      </c>
      <c r="F45" s="135"/>
      <c r="G45" s="96">
        <f>G7*0.2</f>
        <v>584.76880733944949</v>
      </c>
      <c r="H45" s="96">
        <f>H7*0.2</f>
        <v>670.29082568807337</v>
      </c>
      <c r="I45" s="96">
        <f>I7*I44</f>
        <v>595.4691743119281</v>
      </c>
      <c r="J45" s="96">
        <f>J7*0.2</f>
        <v>1018.3486238532109</v>
      </c>
      <c r="K45" s="96">
        <f>K7*0.2</f>
        <v>600.44311926605496</v>
      </c>
      <c r="L45" s="96">
        <f>L7*0.2</f>
        <v>467.88990825688074</v>
      </c>
      <c r="M45" s="96">
        <f>M7*0.2</f>
        <v>770.64220183486236</v>
      </c>
      <c r="N45" s="91">
        <v>0</v>
      </c>
      <c r="O45" s="300">
        <f>SUM(G45:N45)</f>
        <v>4707.8526605504594</v>
      </c>
      <c r="P45" s="91">
        <v>0</v>
      </c>
      <c r="Q45" s="300">
        <f>SUM(I45:P45)</f>
        <v>8160.6456880733958</v>
      </c>
    </row>
    <row r="46" spans="1:17" ht="32.25" hidden="1" customHeight="1" thickBot="1" x14ac:dyDescent="0.35">
      <c r="A46" s="131" t="s">
        <v>82</v>
      </c>
      <c r="B46" s="7"/>
      <c r="C46" s="6"/>
      <c r="D46" s="6"/>
      <c r="E46" s="6"/>
      <c r="F46" s="90"/>
      <c r="G46" s="98">
        <f t="shared" ref="G46:M46" si="18">G37+G45</f>
        <v>5302.5733073394476</v>
      </c>
      <c r="H46" s="98">
        <f t="shared" si="18"/>
        <v>3487.8629256880708</v>
      </c>
      <c r="I46" s="98">
        <f t="shared" si="18"/>
        <v>2995.7699743119292</v>
      </c>
      <c r="J46" s="98">
        <f t="shared" si="18"/>
        <v>420.24082385321299</v>
      </c>
      <c r="K46" s="98">
        <f t="shared" si="18"/>
        <v>-658.26998073394589</v>
      </c>
      <c r="L46" s="98">
        <f t="shared" si="18"/>
        <v>4766.4439082568806</v>
      </c>
      <c r="M46" s="98">
        <f t="shared" si="18"/>
        <v>400.7924018348624</v>
      </c>
      <c r="N46" s="98">
        <f>N45</f>
        <v>0</v>
      </c>
      <c r="O46" s="309">
        <f>O37+O45</f>
        <v>17522.508560550472</v>
      </c>
      <c r="P46" s="98">
        <f>P45</f>
        <v>0</v>
      </c>
      <c r="Q46" s="309">
        <f>Q37+Q45</f>
        <v>23245.321588073413</v>
      </c>
    </row>
    <row r="47" spans="1:17" ht="15.75" hidden="1" customHeight="1" x14ac:dyDescent="0.3">
      <c r="A47" s="130"/>
      <c r="O47" s="296"/>
      <c r="Q47" s="296"/>
    </row>
    <row r="48" spans="1:17" s="269" customFormat="1" ht="15.75" hidden="1" customHeight="1" x14ac:dyDescent="0.3">
      <c r="A48" s="130" t="s">
        <v>157</v>
      </c>
      <c r="G48" s="96"/>
      <c r="H48" s="96"/>
      <c r="I48" s="97">
        <f>0.5*I27</f>
        <v>2300.4696000000004</v>
      </c>
      <c r="J48" s="96"/>
      <c r="K48" s="97"/>
      <c r="L48" s="97"/>
      <c r="M48" s="97"/>
      <c r="N48" s="97"/>
      <c r="O48" s="300"/>
      <c r="P48" s="97"/>
      <c r="Q48" s="300"/>
    </row>
    <row r="49" spans="1:17" ht="32.25" hidden="1" customHeight="1" thickBot="1" x14ac:dyDescent="0.35">
      <c r="A49" s="131" t="s">
        <v>158</v>
      </c>
      <c r="B49" s="7"/>
      <c r="C49" s="6"/>
      <c r="D49" s="6"/>
      <c r="E49" s="6"/>
      <c r="F49" s="90"/>
      <c r="G49" s="98">
        <f t="shared" ref="G49:M49" si="19">G39+G47</f>
        <v>0.20563154339014073</v>
      </c>
      <c r="H49" s="98">
        <f t="shared" si="19"/>
        <v>0.12562877879913098</v>
      </c>
      <c r="I49" s="98">
        <f t="shared" si="19"/>
        <v>8.2182380936076993E-2</v>
      </c>
      <c r="J49" s="98">
        <f t="shared" si="19"/>
        <v>-2.2570105660377281E-2</v>
      </c>
      <c r="K49" s="98">
        <f t="shared" si="19"/>
        <v>-7.3824815249266915E-2</v>
      </c>
      <c r="L49" s="98">
        <f t="shared" si="19"/>
        <v>0.22989378543159697</v>
      </c>
      <c r="M49" s="98">
        <f t="shared" si="19"/>
        <v>-1.6243568009135227E-2</v>
      </c>
      <c r="N49" s="98">
        <f>N47</f>
        <v>0</v>
      </c>
      <c r="O49" s="309">
        <f>O39+O47</f>
        <v>6.896212895333402E-2</v>
      </c>
      <c r="P49" s="98">
        <f>P47</f>
        <v>0</v>
      </c>
      <c r="Q49" s="309">
        <f>Q39+Q47</f>
        <v>0.13567413195329064</v>
      </c>
    </row>
    <row r="50" spans="1:17" ht="16.5" hidden="1" customHeight="1" thickTop="1" x14ac:dyDescent="0.3">
      <c r="A50" s="130"/>
      <c r="O50" s="310"/>
      <c r="Q50" s="310"/>
    </row>
    <row r="51" spans="1:17" ht="15.75" hidden="1" customHeight="1" x14ac:dyDescent="0.3">
      <c r="A51" s="130" t="s">
        <v>159</v>
      </c>
      <c r="I51" s="91">
        <f>I27*70%</f>
        <v>3220.6574400000004</v>
      </c>
      <c r="O51" s="296"/>
      <c r="Q51" s="296"/>
    </row>
    <row r="52" spans="1:17" s="269" customFormat="1" ht="15.75" hidden="1" customHeight="1" x14ac:dyDescent="0.3">
      <c r="A52" s="130" t="s">
        <v>156</v>
      </c>
      <c r="G52" s="96"/>
      <c r="H52" s="96"/>
      <c r="I52" s="96">
        <f>I27*30%</f>
        <v>1380.2817600000001</v>
      </c>
      <c r="J52" s="96"/>
      <c r="K52" s="97"/>
      <c r="L52" s="97"/>
      <c r="M52" s="97"/>
      <c r="N52" s="97"/>
      <c r="O52" s="311"/>
      <c r="P52" s="97"/>
      <c r="Q52" s="311"/>
    </row>
    <row r="53" spans="1:17" ht="32.25" hidden="1" customHeight="1" thickBot="1" x14ac:dyDescent="0.35">
      <c r="A53" s="131" t="s">
        <v>155</v>
      </c>
      <c r="B53" s="7"/>
      <c r="C53" s="6"/>
      <c r="D53" s="6"/>
      <c r="E53" s="6"/>
      <c r="F53" s="90"/>
      <c r="G53" s="98">
        <f>G42+G50</f>
        <v>0</v>
      </c>
      <c r="H53" s="98">
        <f>H42+H50</f>
        <v>0</v>
      </c>
      <c r="I53" s="98">
        <f>I37+I52</f>
        <v>3780.5825600000007</v>
      </c>
      <c r="J53" s="98">
        <f>J42+J50</f>
        <v>0</v>
      </c>
      <c r="K53" s="98">
        <f>K42+K50</f>
        <v>0</v>
      </c>
      <c r="L53" s="98">
        <f>L42+L50</f>
        <v>0</v>
      </c>
      <c r="M53" s="98">
        <f>M42+M50</f>
        <v>0</v>
      </c>
      <c r="N53" s="98">
        <f>N50</f>
        <v>0</v>
      </c>
      <c r="O53" s="309">
        <f>O42+O50</f>
        <v>0</v>
      </c>
      <c r="P53" s="98">
        <f>P50</f>
        <v>0</v>
      </c>
      <c r="Q53" s="309">
        <f>Q42+Q50</f>
        <v>0</v>
      </c>
    </row>
    <row r="54" spans="1:17" ht="16.2" thickBot="1" x14ac:dyDescent="0.35"/>
    <row r="55" spans="1:17" x14ac:dyDescent="0.3">
      <c r="A55" s="129" t="s">
        <v>168</v>
      </c>
      <c r="B55" s="118"/>
      <c r="C55" s="416"/>
      <c r="D55" s="62"/>
      <c r="E55" s="118" t="s">
        <v>14</v>
      </c>
      <c r="F55" s="128">
        <v>0.17</v>
      </c>
      <c r="G55" s="417">
        <v>25</v>
      </c>
      <c r="H55" s="278"/>
      <c r="I55" s="279"/>
      <c r="J55" s="278">
        <v>5015</v>
      </c>
      <c r="K55" s="279"/>
      <c r="L55" s="279"/>
      <c r="M55" s="279"/>
      <c r="N55" s="279">
        <v>2500</v>
      </c>
      <c r="O55" s="418">
        <f>SUM(G55:N55)</f>
        <v>7540</v>
      </c>
      <c r="P55" s="279"/>
      <c r="Q55" s="419"/>
    </row>
    <row r="56" spans="1:17" s="6" customFormat="1" ht="16.2" thickBot="1" x14ac:dyDescent="0.35">
      <c r="A56" s="112" t="s">
        <v>169</v>
      </c>
      <c r="B56" s="4"/>
      <c r="C56" s="4"/>
      <c r="D56" s="5"/>
      <c r="E56" s="4" t="s">
        <v>14</v>
      </c>
      <c r="F56" s="3">
        <v>0.22</v>
      </c>
      <c r="G56" s="27">
        <v>847.25</v>
      </c>
      <c r="H56" s="26">
        <v>1339.75</v>
      </c>
      <c r="I56" s="28">
        <v>501</v>
      </c>
      <c r="J56" s="26">
        <v>4532</v>
      </c>
      <c r="K56" s="28">
        <v>8071</v>
      </c>
      <c r="L56" s="28">
        <v>991</v>
      </c>
      <c r="M56" s="28">
        <v>662</v>
      </c>
      <c r="N56" s="28">
        <v>2726</v>
      </c>
      <c r="O56" s="357">
        <f>SUM(G56:N56)</f>
        <v>19670</v>
      </c>
      <c r="P56" s="28"/>
      <c r="Q56" s="380"/>
    </row>
    <row r="57" spans="1:17" s="413" customFormat="1" ht="16.2" thickBot="1" x14ac:dyDescent="0.35">
      <c r="A57" s="406"/>
      <c r="B57" s="407"/>
      <c r="C57" s="407"/>
      <c r="D57" s="408"/>
      <c r="E57" s="407"/>
      <c r="F57" s="409"/>
      <c r="G57" s="410">
        <f t="shared" ref="G57:Q57" si="20">SUM(G55:G56)</f>
        <v>872.25</v>
      </c>
      <c r="H57" s="411">
        <f t="shared" si="20"/>
        <v>1339.75</v>
      </c>
      <c r="I57" s="411">
        <f t="shared" si="20"/>
        <v>501</v>
      </c>
      <c r="J57" s="411">
        <f t="shared" si="20"/>
        <v>9547</v>
      </c>
      <c r="K57" s="411">
        <f t="shared" si="20"/>
        <v>8071</v>
      </c>
      <c r="L57" s="411">
        <f t="shared" si="20"/>
        <v>991</v>
      </c>
      <c r="M57" s="411">
        <f t="shared" si="20"/>
        <v>662</v>
      </c>
      <c r="N57" s="411">
        <f t="shared" si="20"/>
        <v>5226</v>
      </c>
      <c r="O57" s="412">
        <f t="shared" si="20"/>
        <v>27210</v>
      </c>
      <c r="P57" s="411">
        <f t="shared" si="20"/>
        <v>0</v>
      </c>
      <c r="Q57" s="361">
        <f t="shared" si="20"/>
        <v>0</v>
      </c>
    </row>
    <row r="59" spans="1:17" ht="16.2" thickBot="1" x14ac:dyDescent="0.35">
      <c r="A59" s="252" t="s">
        <v>170</v>
      </c>
    </row>
    <row r="60" spans="1:17" x14ac:dyDescent="0.3">
      <c r="A60" s="129" t="s">
        <v>16</v>
      </c>
      <c r="B60" s="118"/>
      <c r="C60" s="416"/>
      <c r="D60" s="62"/>
      <c r="E60" s="118" t="s">
        <v>14</v>
      </c>
      <c r="F60" s="128">
        <v>0.17</v>
      </c>
      <c r="G60" s="417">
        <f>G25-G55</f>
        <v>1381.9965000000002</v>
      </c>
      <c r="H60" s="278">
        <f t="shared" ref="H60:M61" si="21">H25-H55</f>
        <v>1464.1437000000003</v>
      </c>
      <c r="I60" s="279">
        <f t="shared" si="21"/>
        <v>2005.5376000000003</v>
      </c>
      <c r="J60" s="278">
        <f t="shared" si="21"/>
        <v>-3238.4965999999995</v>
      </c>
      <c r="K60" s="279">
        <f t="shared" si="21"/>
        <v>1107.2593000000002</v>
      </c>
      <c r="L60" s="279">
        <f t="shared" si="21"/>
        <v>902.93799999999999</v>
      </c>
      <c r="M60" s="279">
        <f t="shared" si="21"/>
        <v>1612.9294</v>
      </c>
      <c r="N60" s="279">
        <f t="shared" ref="N60" si="22">N40*$F60</f>
        <v>0</v>
      </c>
      <c r="O60" s="418">
        <f>SUM(G60:N60)</f>
        <v>5236.3079000000016</v>
      </c>
      <c r="P60" s="279"/>
      <c r="Q60" s="419"/>
    </row>
    <row r="61" spans="1:17" s="6" customFormat="1" ht="16.2" thickBot="1" x14ac:dyDescent="0.35">
      <c r="A61" s="112" t="s">
        <v>171</v>
      </c>
      <c r="B61" s="4"/>
      <c r="C61" s="4"/>
      <c r="D61" s="5"/>
      <c r="E61" s="4" t="s">
        <v>14</v>
      </c>
      <c r="F61" s="3">
        <v>0.22</v>
      </c>
      <c r="G61" s="27">
        <f>G26-G56</f>
        <v>973.56900000000019</v>
      </c>
      <c r="H61" s="26">
        <f t="shared" si="21"/>
        <v>555.02420000000006</v>
      </c>
      <c r="I61" s="28">
        <f t="shared" si="21"/>
        <v>2094.4016000000001</v>
      </c>
      <c r="J61" s="26">
        <f t="shared" si="21"/>
        <v>-2232.9955999999997</v>
      </c>
      <c r="K61" s="28">
        <f t="shared" si="21"/>
        <v>-6638.0761999999995</v>
      </c>
      <c r="L61" s="28">
        <f t="shared" si="21"/>
        <v>177.50800000000004</v>
      </c>
      <c r="M61" s="28">
        <f t="shared" si="21"/>
        <v>1425.3204000000001</v>
      </c>
      <c r="N61" s="28">
        <f t="shared" ref="N61" si="23">N40*$F61</f>
        <v>0</v>
      </c>
      <c r="O61" s="357">
        <f>SUM(G61:N61)</f>
        <v>-3645.2485999999994</v>
      </c>
      <c r="P61" s="28"/>
      <c r="Q61" s="380"/>
    </row>
    <row r="62" spans="1:17" s="413" customFormat="1" ht="16.2" thickBot="1" x14ac:dyDescent="0.35">
      <c r="A62" s="406"/>
      <c r="B62" s="407"/>
      <c r="C62" s="407"/>
      <c r="D62" s="408"/>
      <c r="E62" s="407"/>
      <c r="F62" s="409"/>
      <c r="G62" s="410">
        <f t="shared" ref="G62:Q62" si="24">SUM(G60:G61)</f>
        <v>2355.5655000000006</v>
      </c>
      <c r="H62" s="411">
        <f t="shared" si="24"/>
        <v>2019.1679000000004</v>
      </c>
      <c r="I62" s="411">
        <f t="shared" si="24"/>
        <v>4099.9392000000007</v>
      </c>
      <c r="J62" s="411">
        <f t="shared" si="24"/>
        <v>-5471.4921999999988</v>
      </c>
      <c r="K62" s="411">
        <f t="shared" si="24"/>
        <v>-5530.8168999999998</v>
      </c>
      <c r="L62" s="411">
        <f t="shared" si="24"/>
        <v>1080.4459999999999</v>
      </c>
      <c r="M62" s="411">
        <f t="shared" si="24"/>
        <v>3038.2498000000001</v>
      </c>
      <c r="N62" s="411">
        <f t="shared" si="24"/>
        <v>0</v>
      </c>
      <c r="O62" s="412">
        <f t="shared" si="24"/>
        <v>1591.0593000000022</v>
      </c>
      <c r="P62" s="411">
        <f t="shared" si="24"/>
        <v>0</v>
      </c>
      <c r="Q62" s="361">
        <f t="shared" si="24"/>
        <v>0</v>
      </c>
    </row>
    <row r="64" spans="1:17" x14ac:dyDescent="0.3">
      <c r="Q64" s="424">
        <f>O62+Q37</f>
        <v>16675.735200000017</v>
      </c>
    </row>
  </sheetData>
  <mergeCells count="3">
    <mergeCell ref="B1:C1"/>
    <mergeCell ref="E1:F1"/>
    <mergeCell ref="G1:Q1"/>
  </mergeCells>
  <pageMargins left="0.31496062992125984" right="0.31496062992125984" top="0.35433070866141736" bottom="0.15748031496062992" header="0.31496062992125984" footer="0.31496062992125984"/>
  <pageSetup paperSize="9" scale="85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65"/>
  <sheetViews>
    <sheetView zoomScaleNormal="100" workbookViewId="0">
      <pane xSplit="6" ySplit="2" topLeftCell="G36" activePane="bottomRight" state="frozen"/>
      <selection pane="topRight" activeCell="G1" sqref="G1"/>
      <selection pane="bottomLeft" activeCell="A4" sqref="A4"/>
      <selection pane="bottomRight" activeCell="Q64" sqref="Q64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1.5546875" style="2" customWidth="1" collapsed="1"/>
    <col min="8" max="14" width="11.5546875" style="2" customWidth="1"/>
    <col min="15" max="15" width="13.44140625" style="292" customWidth="1"/>
    <col min="16" max="16" width="11.5546875" style="2" customWidth="1"/>
    <col min="17" max="17" width="13.44140625" style="292" customWidth="1"/>
    <col min="18" max="16384" width="9.109375" style="1"/>
  </cols>
  <sheetData>
    <row r="1" spans="1:17" ht="27.75" customHeight="1" thickBot="1" x14ac:dyDescent="0.35">
      <c r="A1" s="415" t="s">
        <v>44</v>
      </c>
      <c r="B1" s="478"/>
      <c r="C1" s="478"/>
      <c r="D1" s="62"/>
      <c r="E1" s="470"/>
      <c r="F1" s="470"/>
      <c r="G1" s="488">
        <v>43646</v>
      </c>
      <c r="H1" s="483"/>
      <c r="I1" s="483"/>
      <c r="J1" s="483"/>
      <c r="K1" s="483"/>
      <c r="L1" s="483"/>
      <c r="M1" s="483"/>
      <c r="N1" s="483"/>
      <c r="O1" s="483"/>
      <c r="P1" s="483"/>
      <c r="Q1" s="489"/>
    </row>
    <row r="2" spans="1:17" ht="18" customHeight="1" thickBot="1" x14ac:dyDescent="0.35">
      <c r="A2" s="111"/>
      <c r="B2" s="33"/>
      <c r="C2" s="33"/>
      <c r="D2" s="68"/>
      <c r="E2" s="33"/>
      <c r="F2" s="132"/>
      <c r="G2" s="345" t="s">
        <v>38</v>
      </c>
      <c r="H2" s="330" t="s">
        <v>36</v>
      </c>
      <c r="I2" s="330" t="s">
        <v>151</v>
      </c>
      <c r="J2" s="330" t="s">
        <v>152</v>
      </c>
      <c r="K2" s="330" t="s">
        <v>160</v>
      </c>
      <c r="L2" s="330" t="s">
        <v>164</v>
      </c>
      <c r="M2" s="330" t="s">
        <v>165</v>
      </c>
      <c r="N2" s="330" t="s">
        <v>166</v>
      </c>
      <c r="O2" s="331" t="s">
        <v>34</v>
      </c>
      <c r="P2" s="353" t="s">
        <v>59</v>
      </c>
      <c r="Q2" s="379" t="s">
        <v>34</v>
      </c>
    </row>
    <row r="3" spans="1:17" ht="23.25" customHeight="1" thickBot="1" x14ac:dyDescent="0.35">
      <c r="A3" s="112" t="s">
        <v>33</v>
      </c>
      <c r="B3" s="65"/>
      <c r="C3" s="65"/>
      <c r="D3" s="7"/>
      <c r="E3" s="65"/>
      <c r="F3" s="133"/>
      <c r="G3" s="346">
        <v>6200</v>
      </c>
      <c r="H3" s="335">
        <v>11850</v>
      </c>
      <c r="I3" s="335">
        <v>12710</v>
      </c>
      <c r="J3" s="335">
        <v>18931.919999999998</v>
      </c>
      <c r="K3" s="335">
        <v>17352.400000000001</v>
      </c>
      <c r="L3" s="335">
        <v>8520</v>
      </c>
      <c r="M3" s="335">
        <v>20110</v>
      </c>
      <c r="N3" s="335">
        <v>20067.439999999999</v>
      </c>
      <c r="O3" s="294">
        <f>SUM(G3:N3)</f>
        <v>115741.76000000001</v>
      </c>
      <c r="P3" s="354">
        <v>31242</v>
      </c>
      <c r="Q3" s="380">
        <f>O3+P3</f>
        <v>146983.76</v>
      </c>
    </row>
    <row r="4" spans="1:17" s="6" customFormat="1" ht="16.2" thickBot="1" x14ac:dyDescent="0.35">
      <c r="A4" s="113" t="s">
        <v>45</v>
      </c>
      <c r="B4" s="71"/>
      <c r="C4" s="71"/>
      <c r="D4" s="68"/>
      <c r="E4" s="71"/>
      <c r="F4" s="134"/>
      <c r="G4" s="347">
        <v>7</v>
      </c>
      <c r="H4" s="336">
        <v>13</v>
      </c>
      <c r="I4" s="336">
        <v>10</v>
      </c>
      <c r="J4" s="336">
        <v>17</v>
      </c>
      <c r="K4" s="336">
        <v>17</v>
      </c>
      <c r="L4" s="336">
        <v>20</v>
      </c>
      <c r="M4" s="336">
        <v>24</v>
      </c>
      <c r="N4" s="336">
        <v>17</v>
      </c>
      <c r="O4" s="295">
        <f>SUM(G4:N4)</f>
        <v>125</v>
      </c>
      <c r="P4" s="355">
        <v>29</v>
      </c>
      <c r="Q4" s="381">
        <f t="shared" ref="Q4:Q21" si="0">O4+P4</f>
        <v>154</v>
      </c>
    </row>
    <row r="5" spans="1:17" x14ac:dyDescent="0.3">
      <c r="A5" s="114" t="s">
        <v>32</v>
      </c>
      <c r="D5" s="11"/>
      <c r="F5" s="135"/>
      <c r="G5" s="420">
        <v>2239.89</v>
      </c>
      <c r="H5" s="421">
        <v>4558.5600000000004</v>
      </c>
      <c r="I5" s="421">
        <v>5695.12</v>
      </c>
      <c r="J5" s="421">
        <v>7042.71</v>
      </c>
      <c r="K5" s="422">
        <v>7491.65</v>
      </c>
      <c r="L5" s="422">
        <v>2911.35</v>
      </c>
      <c r="M5" s="422">
        <v>6857.97</v>
      </c>
      <c r="N5" s="422">
        <v>8541.8799999999992</v>
      </c>
      <c r="O5" s="296">
        <f>SUM(G5:N5)</f>
        <v>45339.13</v>
      </c>
      <c r="Q5" s="382">
        <f t="shared" si="0"/>
        <v>45339.13</v>
      </c>
    </row>
    <row r="6" spans="1:17" x14ac:dyDescent="0.3">
      <c r="A6" s="114" t="s">
        <v>31</v>
      </c>
      <c r="B6" s="59"/>
      <c r="C6" s="59"/>
      <c r="D6" s="60"/>
      <c r="E6" s="59"/>
      <c r="F6" s="136"/>
      <c r="G6" s="348">
        <v>2.1800000000000002</v>
      </c>
      <c r="H6" s="337">
        <v>2.1800000000000002</v>
      </c>
      <c r="I6" s="337">
        <v>2.1800000000000002</v>
      </c>
      <c r="J6" s="337">
        <v>2.1800000000000002</v>
      </c>
      <c r="K6" s="337">
        <v>2.1800000000000002</v>
      </c>
      <c r="L6" s="337">
        <v>2.1800000000000002</v>
      </c>
      <c r="M6" s="337">
        <v>2.1800000000000002</v>
      </c>
      <c r="N6" s="337">
        <v>2.1800000000000002</v>
      </c>
      <c r="O6" s="296">
        <v>2.1800000000000002</v>
      </c>
      <c r="Q6" s="382">
        <f t="shared" si="0"/>
        <v>2.1800000000000002</v>
      </c>
    </row>
    <row r="7" spans="1:17" x14ac:dyDescent="0.3">
      <c r="A7" s="114" t="s">
        <v>30</v>
      </c>
      <c r="B7" s="59"/>
      <c r="C7" s="59"/>
      <c r="D7" s="60"/>
      <c r="E7" s="59"/>
      <c r="F7" s="136"/>
      <c r="G7" s="58">
        <f>G12/G6</f>
        <v>525</v>
      </c>
      <c r="H7" s="18">
        <f t="shared" ref="H7:O7" si="1">H12/H6</f>
        <v>1811.9266055045871</v>
      </c>
      <c r="I7" s="18">
        <f t="shared" si="1"/>
        <v>2452.7935779816512</v>
      </c>
      <c r="J7" s="18">
        <f t="shared" si="1"/>
        <v>3302.7522935779816</v>
      </c>
      <c r="K7" s="18">
        <f t="shared" si="1"/>
        <v>3556.7706422018346</v>
      </c>
      <c r="L7" s="18">
        <f t="shared" si="1"/>
        <v>1320.1834862385319</v>
      </c>
      <c r="M7" s="18">
        <f t="shared" si="1"/>
        <v>2752.2935779816512</v>
      </c>
      <c r="N7" s="18">
        <f t="shared" si="1"/>
        <v>3830.2935779816517</v>
      </c>
      <c r="O7" s="297">
        <f t="shared" si="1"/>
        <v>19552.01376146789</v>
      </c>
      <c r="P7" s="101"/>
      <c r="Q7" s="383">
        <f t="shared" si="0"/>
        <v>19552.01376146789</v>
      </c>
    </row>
    <row r="8" spans="1:17" x14ac:dyDescent="0.3">
      <c r="A8" s="114" t="s">
        <v>29</v>
      </c>
      <c r="B8" s="59"/>
      <c r="C8" s="59"/>
      <c r="D8" s="60"/>
      <c r="E8" s="59"/>
      <c r="F8" s="136"/>
      <c r="G8" s="58">
        <f t="shared" ref="G8:O8" si="2">G5/G7</f>
        <v>4.2664571428571429</v>
      </c>
      <c r="H8" s="57">
        <f t="shared" si="2"/>
        <v>2.5158634936708864</v>
      </c>
      <c r="I8" s="57">
        <f t="shared" si="2"/>
        <v>2.3218912717010562</v>
      </c>
      <c r="J8" s="57">
        <f t="shared" si="2"/>
        <v>2.1323760833333334</v>
      </c>
      <c r="K8" s="57">
        <f t="shared" si="2"/>
        <v>2.1063067466622645</v>
      </c>
      <c r="L8" s="57">
        <f t="shared" si="2"/>
        <v>2.2052616400277971</v>
      </c>
      <c r="M8" s="57">
        <f t="shared" si="2"/>
        <v>2.4917291000000001</v>
      </c>
      <c r="N8" s="57">
        <f t="shared" si="2"/>
        <v>2.2300849337248678</v>
      </c>
      <c r="O8" s="297">
        <f t="shared" si="2"/>
        <v>2.3188982246602157</v>
      </c>
      <c r="P8" s="101"/>
      <c r="Q8" s="383">
        <f t="shared" si="0"/>
        <v>2.3188982246602157</v>
      </c>
    </row>
    <row r="9" spans="1:17" ht="16.2" thickBot="1" x14ac:dyDescent="0.35">
      <c r="A9" s="112" t="s">
        <v>66</v>
      </c>
      <c r="B9" s="55"/>
      <c r="C9" s="55"/>
      <c r="D9" s="56"/>
      <c r="E9" s="55"/>
      <c r="F9" s="140"/>
      <c r="G9" s="139">
        <f t="shared" ref="G9:N9" si="3">G3/G5</f>
        <v>2.7679930710883127</v>
      </c>
      <c r="H9" s="92">
        <f t="shared" si="3"/>
        <v>2.5995051068758555</v>
      </c>
      <c r="I9" s="92">
        <f t="shared" si="3"/>
        <v>2.2317352399949431</v>
      </c>
      <c r="J9" s="92">
        <f t="shared" si="3"/>
        <v>2.6881583935729285</v>
      </c>
      <c r="K9" s="92">
        <f t="shared" si="3"/>
        <v>2.3162320717065001</v>
      </c>
      <c r="L9" s="92">
        <f t="shared" si="3"/>
        <v>2.9264774073883251</v>
      </c>
      <c r="M9" s="92">
        <f t="shared" si="3"/>
        <v>2.9323546180575302</v>
      </c>
      <c r="N9" s="92">
        <f t="shared" si="3"/>
        <v>2.3493001540644447</v>
      </c>
      <c r="O9" s="298">
        <f>(O3-N3)/O5</f>
        <v>2.1101931157479203</v>
      </c>
      <c r="P9" s="4"/>
      <c r="Q9" s="384">
        <f t="shared" si="0"/>
        <v>2.1101931157479203</v>
      </c>
    </row>
    <row r="10" spans="1:17" ht="16.2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8"/>
      <c r="H10" s="47"/>
      <c r="I10" s="47"/>
      <c r="J10" s="47"/>
      <c r="K10" s="47"/>
      <c r="L10" s="47"/>
      <c r="M10" s="47"/>
      <c r="N10" s="356"/>
      <c r="O10" s="267"/>
      <c r="P10" s="356"/>
      <c r="Q10" s="385"/>
    </row>
    <row r="11" spans="1:17" x14ac:dyDescent="0.3">
      <c r="A11" s="114" t="s">
        <v>60</v>
      </c>
      <c r="B11" s="44"/>
      <c r="C11" s="44"/>
      <c r="D11" s="45"/>
      <c r="E11" s="44"/>
      <c r="F11" s="138"/>
      <c r="G11" s="21"/>
      <c r="H11" s="20"/>
      <c r="I11" s="19"/>
      <c r="J11" s="20"/>
      <c r="K11" s="19"/>
      <c r="L11" s="19"/>
      <c r="M11" s="19"/>
      <c r="N11" s="19"/>
      <c r="O11" s="359">
        <f t="shared" ref="O11:Q22" si="4">SUM(G11:N11)</f>
        <v>0</v>
      </c>
      <c r="P11" s="339">
        <v>29698</v>
      </c>
      <c r="Q11" s="386">
        <f t="shared" si="0"/>
        <v>29698</v>
      </c>
    </row>
    <row r="12" spans="1:17" x14ac:dyDescent="0.3">
      <c r="A12" s="114" t="s">
        <v>23</v>
      </c>
      <c r="B12" s="2"/>
      <c r="C12" s="2"/>
      <c r="D12" s="13"/>
      <c r="E12" s="2"/>
      <c r="F12" s="12"/>
      <c r="G12" s="349">
        <v>1144.5</v>
      </c>
      <c r="H12" s="339">
        <v>3950</v>
      </c>
      <c r="I12" s="339">
        <v>5347.09</v>
      </c>
      <c r="J12" s="339">
        <v>7200</v>
      </c>
      <c r="K12" s="339">
        <v>7753.76</v>
      </c>
      <c r="L12" s="339">
        <v>2878</v>
      </c>
      <c r="M12" s="339">
        <v>6000</v>
      </c>
      <c r="N12" s="339">
        <v>8350.0400000000009</v>
      </c>
      <c r="O12" s="359">
        <f t="shared" si="4"/>
        <v>42623.39</v>
      </c>
      <c r="P12" s="19"/>
      <c r="Q12" s="386">
        <f t="shared" si="0"/>
        <v>42623.39</v>
      </c>
    </row>
    <row r="13" spans="1:17" x14ac:dyDescent="0.3">
      <c r="A13" s="114" t="s">
        <v>22</v>
      </c>
      <c r="B13" s="2"/>
      <c r="C13" s="2"/>
      <c r="D13" s="13"/>
      <c r="E13" s="2"/>
      <c r="F13" s="12"/>
      <c r="G13" s="349">
        <v>523.6</v>
      </c>
      <c r="H13" s="339">
        <v>1087.3</v>
      </c>
      <c r="I13" s="339">
        <v>1204.2</v>
      </c>
      <c r="J13" s="339">
        <v>1715.8</v>
      </c>
      <c r="K13" s="339">
        <v>1681.9</v>
      </c>
      <c r="L13" s="339">
        <v>421.9</v>
      </c>
      <c r="M13" s="339">
        <v>1568.6</v>
      </c>
      <c r="N13" s="339">
        <v>1939.1</v>
      </c>
      <c r="O13" s="359">
        <f t="shared" si="4"/>
        <v>10142.400000000001</v>
      </c>
      <c r="P13" s="19"/>
      <c r="Q13" s="386">
        <f t="shared" si="0"/>
        <v>10142.400000000001</v>
      </c>
    </row>
    <row r="14" spans="1:17" x14ac:dyDescent="0.3">
      <c r="A14" s="114" t="s">
        <v>21</v>
      </c>
      <c r="B14" s="2"/>
      <c r="C14" s="2"/>
      <c r="D14" s="13"/>
      <c r="E14" s="2"/>
      <c r="F14" s="12"/>
      <c r="G14" s="349">
        <v>75</v>
      </c>
      <c r="H14" s="339">
        <v>130</v>
      </c>
      <c r="I14" s="339">
        <v>105</v>
      </c>
      <c r="J14" s="339">
        <v>190</v>
      </c>
      <c r="K14" s="339">
        <v>248</v>
      </c>
      <c r="L14" s="339">
        <v>138</v>
      </c>
      <c r="M14" s="339">
        <v>268.60000000000002</v>
      </c>
      <c r="N14" s="339">
        <v>601</v>
      </c>
      <c r="O14" s="359">
        <f t="shared" si="4"/>
        <v>1755.6</v>
      </c>
      <c r="P14" s="19"/>
      <c r="Q14" s="386">
        <f t="shared" si="0"/>
        <v>1755.6</v>
      </c>
    </row>
    <row r="15" spans="1:17" x14ac:dyDescent="0.3">
      <c r="A15" s="114" t="s">
        <v>84</v>
      </c>
      <c r="B15" s="2"/>
      <c r="C15" s="2"/>
      <c r="D15" s="13"/>
      <c r="E15" s="2"/>
      <c r="F15" s="12"/>
      <c r="G15" s="349"/>
      <c r="H15" s="339"/>
      <c r="I15" s="339"/>
      <c r="J15" s="339"/>
      <c r="K15" s="339"/>
      <c r="L15" s="339"/>
      <c r="M15" s="339"/>
      <c r="N15" s="339"/>
      <c r="O15" s="359">
        <f t="shared" si="4"/>
        <v>0</v>
      </c>
      <c r="P15" s="19"/>
      <c r="Q15" s="386">
        <f t="shared" si="0"/>
        <v>0</v>
      </c>
    </row>
    <row r="16" spans="1:17" x14ac:dyDescent="0.3">
      <c r="A16" s="114" t="s">
        <v>65</v>
      </c>
      <c r="B16" s="2"/>
      <c r="C16" s="2"/>
      <c r="D16" s="13"/>
      <c r="E16" s="2"/>
      <c r="F16" s="12"/>
      <c r="G16" s="350"/>
      <c r="H16" s="339"/>
      <c r="I16" s="339"/>
      <c r="J16" s="339"/>
      <c r="K16" s="339"/>
      <c r="L16" s="339"/>
      <c r="M16" s="339"/>
      <c r="N16" s="339"/>
      <c r="O16" s="359">
        <f t="shared" si="4"/>
        <v>0</v>
      </c>
      <c r="P16" s="19"/>
      <c r="Q16" s="386">
        <f t="shared" si="0"/>
        <v>0</v>
      </c>
    </row>
    <row r="17" spans="1:17" x14ac:dyDescent="0.3">
      <c r="A17" s="114" t="s">
        <v>20</v>
      </c>
      <c r="B17" s="2"/>
      <c r="C17" s="2"/>
      <c r="D17" s="13"/>
      <c r="E17" s="2"/>
      <c r="F17" s="12"/>
      <c r="G17" s="349">
        <v>830</v>
      </c>
      <c r="H17" s="339">
        <v>1690</v>
      </c>
      <c r="I17" s="339">
        <v>1750</v>
      </c>
      <c r="J17" s="339">
        <v>2520</v>
      </c>
      <c r="K17" s="339">
        <v>2440</v>
      </c>
      <c r="L17" s="339">
        <v>1460</v>
      </c>
      <c r="M17" s="339">
        <v>2670</v>
      </c>
      <c r="N17" s="339">
        <v>2780</v>
      </c>
      <c r="O17" s="359">
        <f t="shared" si="4"/>
        <v>16140</v>
      </c>
      <c r="P17" s="19"/>
      <c r="Q17" s="386">
        <f t="shared" si="0"/>
        <v>16140</v>
      </c>
    </row>
    <row r="18" spans="1:17" x14ac:dyDescent="0.3">
      <c r="A18" s="114" t="s">
        <v>63</v>
      </c>
      <c r="B18" s="2"/>
      <c r="C18" s="2"/>
      <c r="D18" s="13">
        <v>300</v>
      </c>
      <c r="E18" s="2" t="s">
        <v>3</v>
      </c>
      <c r="F18" s="12"/>
      <c r="G18" s="351">
        <v>450</v>
      </c>
      <c r="H18" s="20">
        <v>300</v>
      </c>
      <c r="I18" s="19">
        <v>300</v>
      </c>
      <c r="J18" s="20">
        <v>300</v>
      </c>
      <c r="K18" s="19">
        <v>300</v>
      </c>
      <c r="L18" s="19">
        <v>300</v>
      </c>
      <c r="M18" s="19">
        <v>300</v>
      </c>
      <c r="N18" s="19">
        <v>300</v>
      </c>
      <c r="O18" s="359">
        <f t="shared" si="4"/>
        <v>2550</v>
      </c>
      <c r="P18" s="19">
        <v>0</v>
      </c>
      <c r="Q18" s="386">
        <f t="shared" si="0"/>
        <v>2550</v>
      </c>
    </row>
    <row r="19" spans="1:17" x14ac:dyDescent="0.3">
      <c r="A19" s="114" t="s">
        <v>64</v>
      </c>
      <c r="B19" s="2"/>
      <c r="C19" s="2"/>
      <c r="D19" s="13">
        <v>40</v>
      </c>
      <c r="E19" s="2" t="s">
        <v>3</v>
      </c>
      <c r="F19" s="12"/>
      <c r="G19" s="21">
        <v>40</v>
      </c>
      <c r="H19" s="20">
        <v>40</v>
      </c>
      <c r="I19" s="19">
        <v>40</v>
      </c>
      <c r="J19" s="20">
        <v>40</v>
      </c>
      <c r="K19" s="19">
        <v>40</v>
      </c>
      <c r="L19" s="19">
        <v>40</v>
      </c>
      <c r="M19" s="19">
        <v>40</v>
      </c>
      <c r="N19" s="19">
        <v>40</v>
      </c>
      <c r="O19" s="359">
        <f t="shared" si="4"/>
        <v>320</v>
      </c>
      <c r="P19" s="19">
        <v>0</v>
      </c>
      <c r="Q19" s="386">
        <f t="shared" si="0"/>
        <v>320</v>
      </c>
    </row>
    <row r="20" spans="1:17" x14ac:dyDescent="0.3">
      <c r="A20" s="114"/>
      <c r="B20" s="2"/>
      <c r="C20" s="2"/>
      <c r="D20" s="13"/>
      <c r="E20" s="2"/>
      <c r="F20" s="12"/>
      <c r="G20" s="332">
        <f>SUM(G16:G19)</f>
        <v>1320</v>
      </c>
      <c r="H20" s="333">
        <f>SUM(H16:H19)</f>
        <v>2030</v>
      </c>
      <c r="I20" s="334">
        <f t="shared" ref="I20:P20" si="5">SUM(I16:I19)</f>
        <v>2090</v>
      </c>
      <c r="J20" s="333">
        <f t="shared" si="5"/>
        <v>2860</v>
      </c>
      <c r="K20" s="334">
        <f t="shared" si="5"/>
        <v>2780</v>
      </c>
      <c r="L20" s="334">
        <f t="shared" si="5"/>
        <v>1800</v>
      </c>
      <c r="M20" s="334">
        <f t="shared" si="5"/>
        <v>3010</v>
      </c>
      <c r="N20" s="334">
        <f t="shared" si="5"/>
        <v>3120</v>
      </c>
      <c r="O20" s="360">
        <f t="shared" si="5"/>
        <v>19010</v>
      </c>
      <c r="P20" s="334">
        <f t="shared" si="5"/>
        <v>0</v>
      </c>
      <c r="Q20" s="387">
        <f t="shared" si="0"/>
        <v>19010</v>
      </c>
    </row>
    <row r="21" spans="1:17" x14ac:dyDescent="0.3">
      <c r="A21" s="114" t="s">
        <v>18</v>
      </c>
      <c r="B21" s="2"/>
      <c r="C21" s="2"/>
      <c r="D21" s="32"/>
      <c r="E21" s="2" t="s">
        <v>3</v>
      </c>
      <c r="F21" s="12"/>
      <c r="G21" s="21">
        <v>130</v>
      </c>
      <c r="H21" s="20">
        <v>130</v>
      </c>
      <c r="I21" s="19">
        <v>130</v>
      </c>
      <c r="J21" s="20">
        <v>130</v>
      </c>
      <c r="K21" s="19">
        <v>130</v>
      </c>
      <c r="L21" s="19">
        <v>130</v>
      </c>
      <c r="M21" s="19">
        <v>130</v>
      </c>
      <c r="N21" s="19">
        <v>130</v>
      </c>
      <c r="O21" s="359">
        <f t="shared" si="4"/>
        <v>1040</v>
      </c>
      <c r="P21" s="19">
        <v>0</v>
      </c>
      <c r="Q21" s="386">
        <f t="shared" si="0"/>
        <v>1040</v>
      </c>
    </row>
    <row r="22" spans="1:17" s="6" customFormat="1" ht="16.2" thickBot="1" x14ac:dyDescent="0.35">
      <c r="A22" s="112" t="s">
        <v>167</v>
      </c>
      <c r="B22" s="4"/>
      <c r="C22" s="4"/>
      <c r="D22" s="40"/>
      <c r="E22" s="4" t="s">
        <v>3</v>
      </c>
      <c r="F22" s="3"/>
      <c r="G22" s="27">
        <v>100</v>
      </c>
      <c r="H22" s="26">
        <v>100</v>
      </c>
      <c r="I22" s="28">
        <v>100</v>
      </c>
      <c r="J22" s="26">
        <v>100</v>
      </c>
      <c r="K22" s="28">
        <v>100</v>
      </c>
      <c r="L22" s="28">
        <v>100</v>
      </c>
      <c r="M22" s="28">
        <v>100</v>
      </c>
      <c r="N22" s="28">
        <v>100</v>
      </c>
      <c r="O22" s="359">
        <f t="shared" si="4"/>
        <v>800</v>
      </c>
      <c r="P22" s="28">
        <v>0</v>
      </c>
      <c r="Q22" s="386">
        <f t="shared" si="4"/>
        <v>1400</v>
      </c>
    </row>
    <row r="23" spans="1:17" s="414" customFormat="1" ht="16.2" thickBot="1" x14ac:dyDescent="0.35">
      <c r="A23" s="340" t="s">
        <v>77</v>
      </c>
      <c r="B23" s="341"/>
      <c r="C23" s="341"/>
      <c r="D23" s="342"/>
      <c r="E23" s="341"/>
      <c r="F23" s="343"/>
      <c r="G23" s="352">
        <f>SUM(G11:G22)-G20</f>
        <v>3293.1000000000004</v>
      </c>
      <c r="H23" s="344">
        <f t="shared" ref="H23:Q23" si="6">SUM(H11:H22)-H20</f>
        <v>7427.2999999999993</v>
      </c>
      <c r="I23" s="344">
        <f t="shared" si="6"/>
        <v>8976.2900000000009</v>
      </c>
      <c r="J23" s="344">
        <f t="shared" si="6"/>
        <v>12195.8</v>
      </c>
      <c r="K23" s="344">
        <f t="shared" si="6"/>
        <v>12693.66</v>
      </c>
      <c r="L23" s="344">
        <f t="shared" si="6"/>
        <v>5467.9</v>
      </c>
      <c r="M23" s="344">
        <f t="shared" si="6"/>
        <v>11077.2</v>
      </c>
      <c r="N23" s="344">
        <f t="shared" si="6"/>
        <v>14240.14</v>
      </c>
      <c r="O23" s="361">
        <f t="shared" si="6"/>
        <v>75371.39</v>
      </c>
      <c r="P23" s="344">
        <f t="shared" si="6"/>
        <v>29698</v>
      </c>
      <c r="Q23" s="361">
        <f t="shared" si="6"/>
        <v>105669.39000000001</v>
      </c>
    </row>
    <row r="24" spans="1:17" s="370" customFormat="1" ht="16.2" thickBot="1" x14ac:dyDescent="0.35">
      <c r="A24" s="363" t="s">
        <v>78</v>
      </c>
      <c r="B24" s="364"/>
      <c r="C24" s="364"/>
      <c r="D24" s="365"/>
      <c r="E24" s="364"/>
      <c r="F24" s="366"/>
      <c r="G24" s="367">
        <f t="shared" ref="G24:Q24" si="7">G23/G3</f>
        <v>0.53114516129032263</v>
      </c>
      <c r="H24" s="368">
        <f t="shared" si="7"/>
        <v>0.62677637130801678</v>
      </c>
      <c r="I24" s="368">
        <f t="shared" si="7"/>
        <v>0.70623839496459484</v>
      </c>
      <c r="J24" s="368">
        <f t="shared" si="7"/>
        <v>0.64419245380288959</v>
      </c>
      <c r="K24" s="368">
        <f t="shared" si="7"/>
        <v>0.73152186441068667</v>
      </c>
      <c r="L24" s="368">
        <f t="shared" si="7"/>
        <v>0.64177230046948353</v>
      </c>
      <c r="M24" s="368">
        <f t="shared" si="7"/>
        <v>0.55083043262058684</v>
      </c>
      <c r="N24" s="368">
        <f t="shared" si="7"/>
        <v>0.70961418098172957</v>
      </c>
      <c r="O24" s="369">
        <f t="shared" si="7"/>
        <v>0.65120307484524165</v>
      </c>
      <c r="P24" s="368">
        <f t="shared" si="7"/>
        <v>0.95057934831316815</v>
      </c>
      <c r="Q24" s="388">
        <f t="shared" si="7"/>
        <v>0.71891881116662149</v>
      </c>
    </row>
    <row r="25" spans="1:17" x14ac:dyDescent="0.3">
      <c r="A25" s="114" t="s">
        <v>16</v>
      </c>
      <c r="B25" s="2"/>
      <c r="D25" s="11"/>
      <c r="E25" s="2" t="s">
        <v>14</v>
      </c>
      <c r="F25" s="12">
        <v>0.17</v>
      </c>
      <c r="G25" s="21">
        <f t="shared" ref="G25:N25" si="8">G5*$F25</f>
        <v>380.78129999999999</v>
      </c>
      <c r="H25" s="20">
        <f t="shared" si="8"/>
        <v>774.9552000000001</v>
      </c>
      <c r="I25" s="19">
        <f t="shared" si="8"/>
        <v>968.17040000000009</v>
      </c>
      <c r="J25" s="20">
        <f t="shared" si="8"/>
        <v>1197.2607</v>
      </c>
      <c r="K25" s="19">
        <f t="shared" si="8"/>
        <v>1273.5805</v>
      </c>
      <c r="L25" s="19">
        <f t="shared" si="8"/>
        <v>494.92950000000002</v>
      </c>
      <c r="M25" s="19">
        <f t="shared" si="8"/>
        <v>1165.8549</v>
      </c>
      <c r="N25" s="19">
        <f t="shared" si="8"/>
        <v>1452.1196</v>
      </c>
      <c r="O25" s="359">
        <f>SUM(G25:N25)</f>
        <v>7707.6521000000002</v>
      </c>
      <c r="P25" s="19">
        <f>P5*$F25</f>
        <v>0</v>
      </c>
      <c r="Q25" s="386">
        <f>SUM(I25:P25)</f>
        <v>14259.5677</v>
      </c>
    </row>
    <row r="26" spans="1:17" s="6" customFormat="1" ht="16.2" thickBot="1" x14ac:dyDescent="0.35">
      <c r="A26" s="112" t="s">
        <v>15</v>
      </c>
      <c r="B26" s="4"/>
      <c r="C26" s="4"/>
      <c r="D26" s="5"/>
      <c r="E26" s="4" t="s">
        <v>14</v>
      </c>
      <c r="F26" s="3">
        <v>0.22</v>
      </c>
      <c r="G26" s="27">
        <f t="shared" ref="G26:N26" si="9">G5*$F26</f>
        <v>492.77579999999995</v>
      </c>
      <c r="H26" s="26">
        <f t="shared" si="9"/>
        <v>1002.8832000000001</v>
      </c>
      <c r="I26" s="28">
        <f t="shared" si="9"/>
        <v>1252.9264000000001</v>
      </c>
      <c r="J26" s="26">
        <f t="shared" si="9"/>
        <v>1549.3961999999999</v>
      </c>
      <c r="K26" s="28">
        <f t="shared" si="9"/>
        <v>1648.163</v>
      </c>
      <c r="L26" s="28">
        <f t="shared" si="9"/>
        <v>640.49699999999996</v>
      </c>
      <c r="M26" s="28">
        <f t="shared" si="9"/>
        <v>1508.7534000000001</v>
      </c>
      <c r="N26" s="28">
        <f t="shared" si="9"/>
        <v>1879.2135999999998</v>
      </c>
      <c r="O26" s="357">
        <f>SUM(G26:N26)</f>
        <v>9974.6085999999996</v>
      </c>
      <c r="P26" s="28">
        <f>P5*$F26</f>
        <v>0</v>
      </c>
      <c r="Q26" s="380">
        <f>SUM(I26:P26)</f>
        <v>18453.558199999999</v>
      </c>
    </row>
    <row r="27" spans="1:17" s="413" customFormat="1" ht="16.2" thickBot="1" x14ac:dyDescent="0.35">
      <c r="A27" s="406"/>
      <c r="B27" s="407"/>
      <c r="C27" s="407"/>
      <c r="D27" s="408"/>
      <c r="E27" s="407"/>
      <c r="F27" s="409"/>
      <c r="G27" s="410">
        <f t="shared" ref="G27:Q27" si="10">SUM(G25:G26)</f>
        <v>873.55709999999999</v>
      </c>
      <c r="H27" s="411">
        <f t="shared" si="10"/>
        <v>1777.8384000000001</v>
      </c>
      <c r="I27" s="411">
        <f t="shared" si="10"/>
        <v>2221.0968000000003</v>
      </c>
      <c r="J27" s="411">
        <f t="shared" si="10"/>
        <v>2746.6569</v>
      </c>
      <c r="K27" s="411">
        <f t="shared" si="10"/>
        <v>2921.7435</v>
      </c>
      <c r="L27" s="411">
        <f t="shared" si="10"/>
        <v>1135.4265</v>
      </c>
      <c r="M27" s="411">
        <f t="shared" si="10"/>
        <v>2674.6082999999999</v>
      </c>
      <c r="N27" s="411">
        <f t="shared" si="10"/>
        <v>3331.3332</v>
      </c>
      <c r="O27" s="412">
        <f t="shared" si="10"/>
        <v>17682.260699999999</v>
      </c>
      <c r="P27" s="411">
        <f t="shared" si="10"/>
        <v>0</v>
      </c>
      <c r="Q27" s="361">
        <f t="shared" si="10"/>
        <v>32713.125899999999</v>
      </c>
    </row>
    <row r="28" spans="1:17" x14ac:dyDescent="0.3">
      <c r="A28" s="114" t="s">
        <v>13</v>
      </c>
      <c r="B28" s="2"/>
      <c r="C28" s="2"/>
      <c r="D28" s="13">
        <v>0</v>
      </c>
      <c r="E28" s="2" t="s">
        <v>3</v>
      </c>
      <c r="F28" s="12"/>
      <c r="G28" s="21">
        <v>140</v>
      </c>
      <c r="H28" s="20">
        <v>140</v>
      </c>
      <c r="I28" s="19">
        <v>140</v>
      </c>
      <c r="J28" s="20">
        <v>140</v>
      </c>
      <c r="K28" s="19">
        <v>140</v>
      </c>
      <c r="L28" s="19">
        <v>140</v>
      </c>
      <c r="M28" s="19">
        <v>140</v>
      </c>
      <c r="N28" s="19">
        <v>140</v>
      </c>
      <c r="O28" s="359">
        <f t="shared" ref="O28:O33" si="11">SUM(G28:N28)</f>
        <v>1120</v>
      </c>
      <c r="P28" s="19">
        <v>0</v>
      </c>
      <c r="Q28" s="386">
        <f>O28+P28</f>
        <v>1120</v>
      </c>
    </row>
    <row r="29" spans="1:17" x14ac:dyDescent="0.3">
      <c r="A29" s="114" t="s">
        <v>12</v>
      </c>
      <c r="B29" s="2">
        <v>2800</v>
      </c>
      <c r="C29" s="2" t="s">
        <v>7</v>
      </c>
      <c r="D29" s="13">
        <f>B29/12</f>
        <v>233.33333333333334</v>
      </c>
      <c r="E29" s="2" t="s">
        <v>3</v>
      </c>
      <c r="F29" s="12"/>
      <c r="G29" s="21">
        <v>233</v>
      </c>
      <c r="H29" s="20">
        <v>233</v>
      </c>
      <c r="I29" s="19">
        <v>233</v>
      </c>
      <c r="J29" s="20">
        <v>233</v>
      </c>
      <c r="K29" s="19">
        <v>233</v>
      </c>
      <c r="L29" s="19">
        <v>466</v>
      </c>
      <c r="M29" s="19">
        <v>466</v>
      </c>
      <c r="N29" s="19">
        <v>466</v>
      </c>
      <c r="O29" s="359">
        <f t="shared" si="11"/>
        <v>2563</v>
      </c>
      <c r="P29" s="19">
        <v>0</v>
      </c>
      <c r="Q29" s="386">
        <f t="shared" ref="Q29:Q39" si="12">O29+P29</f>
        <v>2563</v>
      </c>
    </row>
    <row r="30" spans="1:17" x14ac:dyDescent="0.3">
      <c r="A30" s="114" t="s">
        <v>11</v>
      </c>
      <c r="B30" s="2">
        <v>8000</v>
      </c>
      <c r="C30" s="2" t="s">
        <v>7</v>
      </c>
      <c r="D30" s="13">
        <f>+B30/12</f>
        <v>666.66666666666663</v>
      </c>
      <c r="E30" s="2" t="s">
        <v>3</v>
      </c>
      <c r="F30" s="12"/>
      <c r="G30" s="21">
        <v>666</v>
      </c>
      <c r="H30" s="20">
        <v>666</v>
      </c>
      <c r="I30" s="19">
        <v>750</v>
      </c>
      <c r="J30" s="20">
        <v>666</v>
      </c>
      <c r="K30" s="19">
        <v>666</v>
      </c>
      <c r="L30" s="19">
        <v>666</v>
      </c>
      <c r="M30" s="19">
        <v>666</v>
      </c>
      <c r="N30" s="19">
        <v>666</v>
      </c>
      <c r="O30" s="359">
        <f t="shared" si="11"/>
        <v>5412</v>
      </c>
      <c r="P30" s="19">
        <v>0</v>
      </c>
      <c r="Q30" s="386">
        <f t="shared" si="12"/>
        <v>5412</v>
      </c>
    </row>
    <row r="31" spans="1:17" x14ac:dyDescent="0.3">
      <c r="A31" s="114" t="s">
        <v>10</v>
      </c>
      <c r="B31" s="2">
        <v>400</v>
      </c>
      <c r="C31" s="2" t="s">
        <v>9</v>
      </c>
      <c r="D31" s="13">
        <f>+B31/6</f>
        <v>66.666666666666671</v>
      </c>
      <c r="E31" s="2" t="s">
        <v>3</v>
      </c>
      <c r="F31" s="12"/>
      <c r="G31" s="21">
        <v>67</v>
      </c>
      <c r="H31" s="20">
        <v>67</v>
      </c>
      <c r="I31" s="19">
        <v>67</v>
      </c>
      <c r="J31" s="20">
        <v>67</v>
      </c>
      <c r="K31" s="19">
        <v>67</v>
      </c>
      <c r="L31" s="19">
        <v>67</v>
      </c>
      <c r="M31" s="19">
        <v>67</v>
      </c>
      <c r="N31" s="19">
        <v>67</v>
      </c>
      <c r="O31" s="359">
        <f t="shared" si="11"/>
        <v>536</v>
      </c>
      <c r="P31" s="19">
        <v>0</v>
      </c>
      <c r="Q31" s="386">
        <f t="shared" si="12"/>
        <v>536</v>
      </c>
    </row>
    <row r="32" spans="1:17" ht="15" customHeight="1" x14ac:dyDescent="0.3">
      <c r="A32" s="114" t="s">
        <v>8</v>
      </c>
      <c r="B32" s="2">
        <v>4100</v>
      </c>
      <c r="C32" s="2" t="s">
        <v>7</v>
      </c>
      <c r="D32" s="13">
        <f>B32/12</f>
        <v>341.66666666666669</v>
      </c>
      <c r="E32" s="2" t="s">
        <v>3</v>
      </c>
      <c r="F32" s="12"/>
      <c r="G32" s="21">
        <v>90</v>
      </c>
      <c r="H32" s="20">
        <v>90</v>
      </c>
      <c r="I32" s="15">
        <v>90</v>
      </c>
      <c r="J32" s="20">
        <v>90</v>
      </c>
      <c r="K32" s="15">
        <v>90</v>
      </c>
      <c r="L32" s="15">
        <v>90</v>
      </c>
      <c r="M32" s="15">
        <v>90</v>
      </c>
      <c r="N32" s="15">
        <v>90</v>
      </c>
      <c r="O32" s="359">
        <f t="shared" si="11"/>
        <v>720</v>
      </c>
      <c r="P32" s="15">
        <v>0</v>
      </c>
      <c r="Q32" s="386">
        <f t="shared" si="12"/>
        <v>720</v>
      </c>
    </row>
    <row r="33" spans="1:17" s="6" customFormat="1" ht="15" customHeight="1" thickBot="1" x14ac:dyDescent="0.35">
      <c r="A33" s="112" t="s">
        <v>6</v>
      </c>
      <c r="B33" s="4" t="s">
        <v>5</v>
      </c>
      <c r="C33" s="4" t="s">
        <v>4</v>
      </c>
      <c r="D33" s="5">
        <v>1601</v>
      </c>
      <c r="E33" s="4" t="s">
        <v>3</v>
      </c>
      <c r="F33" s="3"/>
      <c r="G33" s="27">
        <v>1601</v>
      </c>
      <c r="H33" s="26">
        <v>1601</v>
      </c>
      <c r="I33" s="75">
        <v>3500</v>
      </c>
      <c r="J33" s="26">
        <v>3500</v>
      </c>
      <c r="K33" s="75">
        <v>3500</v>
      </c>
      <c r="L33" s="75">
        <v>1200</v>
      </c>
      <c r="M33" s="75">
        <v>3500</v>
      </c>
      <c r="N33" s="75">
        <v>3500</v>
      </c>
      <c r="O33" s="357">
        <f t="shared" si="11"/>
        <v>21902</v>
      </c>
      <c r="P33" s="75">
        <v>0</v>
      </c>
      <c r="Q33" s="380">
        <f t="shared" si="12"/>
        <v>21902</v>
      </c>
    </row>
    <row r="34" spans="1:17" s="378" customFormat="1" ht="16.2" thickBot="1" x14ac:dyDescent="0.35">
      <c r="A34" s="371"/>
      <c r="B34" s="372"/>
      <c r="C34" s="372"/>
      <c r="D34" s="373"/>
      <c r="E34" s="372"/>
      <c r="F34" s="374"/>
      <c r="G34" s="375">
        <f>SUM(G28:G33)</f>
        <v>2797</v>
      </c>
      <c r="H34" s="376">
        <f t="shared" ref="H34:N34" si="13">SUM(H28:H33)</f>
        <v>2797</v>
      </c>
      <c r="I34" s="376">
        <f t="shared" si="13"/>
        <v>4780</v>
      </c>
      <c r="J34" s="376">
        <f t="shared" si="13"/>
        <v>4696</v>
      </c>
      <c r="K34" s="376">
        <f t="shared" si="13"/>
        <v>4696</v>
      </c>
      <c r="L34" s="376">
        <f t="shared" si="13"/>
        <v>2629</v>
      </c>
      <c r="M34" s="376">
        <f t="shared" si="13"/>
        <v>4929</v>
      </c>
      <c r="N34" s="376">
        <f t="shared" si="13"/>
        <v>4929</v>
      </c>
      <c r="O34" s="377">
        <f>SUM(O28:O33)</f>
        <v>32253</v>
      </c>
      <c r="P34" s="376">
        <f t="shared" ref="P34" si="14">SUM(P28:P33)</f>
        <v>0</v>
      </c>
      <c r="Q34" s="380">
        <f t="shared" si="12"/>
        <v>32253</v>
      </c>
    </row>
    <row r="35" spans="1:17" s="391" customFormat="1" ht="16.2" thickBot="1" x14ac:dyDescent="0.35">
      <c r="A35" s="400" t="s">
        <v>2</v>
      </c>
      <c r="B35" s="401"/>
      <c r="C35" s="401"/>
      <c r="D35" s="402"/>
      <c r="E35" s="401"/>
      <c r="F35" s="403"/>
      <c r="G35" s="404">
        <f t="shared" ref="G35:P35" si="15">G23+G27+G28+G29+G30+G31+G32+G33</f>
        <v>6963.6571000000004</v>
      </c>
      <c r="H35" s="405">
        <f t="shared" si="15"/>
        <v>12002.1384</v>
      </c>
      <c r="I35" s="405">
        <f t="shared" si="15"/>
        <v>15977.3868</v>
      </c>
      <c r="J35" s="405">
        <f t="shared" si="15"/>
        <v>19638.456899999997</v>
      </c>
      <c r="K35" s="405">
        <f t="shared" si="15"/>
        <v>20311.4035</v>
      </c>
      <c r="L35" s="405">
        <f t="shared" si="15"/>
        <v>9232.3264999999992</v>
      </c>
      <c r="M35" s="405">
        <f t="shared" si="15"/>
        <v>18680.808300000001</v>
      </c>
      <c r="N35" s="405">
        <f t="shared" si="15"/>
        <v>22500.4732</v>
      </c>
      <c r="O35" s="400">
        <f t="shared" si="15"/>
        <v>125306.6507</v>
      </c>
      <c r="P35" s="405">
        <f t="shared" si="15"/>
        <v>29698</v>
      </c>
      <c r="Q35" s="400">
        <f t="shared" si="12"/>
        <v>155004.6507</v>
      </c>
    </row>
    <row r="36" spans="1:17" ht="16.2" thickTop="1" x14ac:dyDescent="0.3">
      <c r="A36" s="114"/>
      <c r="D36" s="11"/>
      <c r="F36" s="135"/>
      <c r="G36" s="21"/>
      <c r="H36" s="20"/>
      <c r="I36" s="19"/>
      <c r="J36" s="20"/>
      <c r="K36" s="19"/>
      <c r="L36" s="19"/>
      <c r="M36" s="19"/>
      <c r="N36" s="19"/>
      <c r="O36" s="359"/>
      <c r="P36" s="19"/>
      <c r="Q36" s="386">
        <f t="shared" si="12"/>
        <v>0</v>
      </c>
    </row>
    <row r="37" spans="1:17" s="391" customFormat="1" x14ac:dyDescent="0.3">
      <c r="A37" s="390" t="s">
        <v>1</v>
      </c>
      <c r="D37" s="392"/>
      <c r="E37" s="391">
        <v>0</v>
      </c>
      <c r="F37" s="393"/>
      <c r="G37" s="397">
        <f t="shared" ref="G37:P37" si="16">G3-G35</f>
        <v>-763.65710000000036</v>
      </c>
      <c r="H37" s="398">
        <f t="shared" si="16"/>
        <v>-152.13839999999982</v>
      </c>
      <c r="I37" s="398">
        <f t="shared" si="16"/>
        <v>-3267.3868000000002</v>
      </c>
      <c r="J37" s="398">
        <f t="shared" si="16"/>
        <v>-706.53689999999915</v>
      </c>
      <c r="K37" s="398">
        <f t="shared" si="16"/>
        <v>-2959.0034999999989</v>
      </c>
      <c r="L37" s="398">
        <f t="shared" si="16"/>
        <v>-712.32649999999921</v>
      </c>
      <c r="M37" s="398">
        <f t="shared" si="16"/>
        <v>1429.1916999999994</v>
      </c>
      <c r="N37" s="398">
        <f t="shared" si="16"/>
        <v>-2433.0332000000017</v>
      </c>
      <c r="O37" s="399">
        <f t="shared" si="16"/>
        <v>-9564.890699999989</v>
      </c>
      <c r="P37" s="398">
        <f t="shared" si="16"/>
        <v>1544</v>
      </c>
      <c r="Q37" s="399">
        <f t="shared" si="12"/>
        <v>-8020.890699999989</v>
      </c>
    </row>
    <row r="38" spans="1:17" x14ac:dyDescent="0.3">
      <c r="A38" s="114"/>
      <c r="D38" s="11"/>
      <c r="F38" s="135"/>
      <c r="G38" s="13"/>
      <c r="O38" s="358"/>
      <c r="Q38" s="382"/>
    </row>
    <row r="39" spans="1:17" s="391" customFormat="1" x14ac:dyDescent="0.3">
      <c r="A39" s="390" t="s">
        <v>0</v>
      </c>
      <c r="D39" s="392"/>
      <c r="F39" s="393"/>
      <c r="G39" s="394">
        <f t="shared" ref="G39:P39" si="17">G37/G3</f>
        <v>-0.12317050000000006</v>
      </c>
      <c r="H39" s="395">
        <f t="shared" si="17"/>
        <v>-1.2838683544303783E-2</v>
      </c>
      <c r="I39" s="395">
        <f t="shared" si="17"/>
        <v>-0.25707213217938635</v>
      </c>
      <c r="J39" s="395">
        <f t="shared" si="17"/>
        <v>-3.7319875638603964E-2</v>
      </c>
      <c r="K39" s="395">
        <f t="shared" si="17"/>
        <v>-0.17052416380443045</v>
      </c>
      <c r="L39" s="395">
        <f t="shared" si="17"/>
        <v>-8.3606396713614931E-2</v>
      </c>
      <c r="M39" s="395">
        <f t="shared" si="17"/>
        <v>7.106870711089007E-2</v>
      </c>
      <c r="N39" s="395">
        <f t="shared" si="17"/>
        <v>-0.12124282918000512</v>
      </c>
      <c r="O39" s="396">
        <f t="shared" si="17"/>
        <v>-8.2639927887738954E-2</v>
      </c>
      <c r="P39" s="395">
        <f t="shared" si="17"/>
        <v>4.942065168683183E-2</v>
      </c>
      <c r="Q39" s="396">
        <f t="shared" si="12"/>
        <v>-3.3219276200907123E-2</v>
      </c>
    </row>
    <row r="40" spans="1:17" ht="16.2" thickBot="1" x14ac:dyDescent="0.35">
      <c r="A40" s="112"/>
      <c r="B40" s="6"/>
      <c r="C40" s="90"/>
      <c r="D40" s="7"/>
      <c r="E40" s="6"/>
      <c r="F40" s="90"/>
      <c r="G40" s="5"/>
      <c r="H40" s="4"/>
      <c r="I40" s="4"/>
      <c r="J40" s="4"/>
      <c r="K40" s="4"/>
      <c r="L40" s="4"/>
      <c r="M40" s="4"/>
      <c r="N40" s="4"/>
      <c r="O40" s="362"/>
      <c r="P40" s="4"/>
      <c r="Q40" s="389"/>
    </row>
    <row r="41" spans="1:17" ht="15.75" hidden="1" customHeight="1" x14ac:dyDescent="0.3">
      <c r="A41" s="129"/>
      <c r="F41" s="135"/>
      <c r="O41" s="296"/>
      <c r="Q41" s="296"/>
    </row>
    <row r="42" spans="1:17" ht="15.75" hidden="1" customHeight="1" x14ac:dyDescent="0.3">
      <c r="A42" s="114" t="s">
        <v>72</v>
      </c>
      <c r="F42" s="135"/>
      <c r="G42" s="101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O42" s="307">
        <f>SUM(G42:L42)</f>
        <v>0</v>
      </c>
      <c r="Q42" s="307">
        <f>SUM(I42:N42)</f>
        <v>0</v>
      </c>
    </row>
    <row r="43" spans="1:17" ht="15.75" hidden="1" customHeight="1" x14ac:dyDescent="0.3">
      <c r="A43" s="114" t="s">
        <v>154</v>
      </c>
      <c r="F43" s="135"/>
      <c r="I43" s="2">
        <f>I6</f>
        <v>2.1800000000000002</v>
      </c>
      <c r="O43" s="296"/>
      <c r="Q43" s="296"/>
    </row>
    <row r="44" spans="1:17" ht="15.75" hidden="1" customHeight="1" x14ac:dyDescent="0.3">
      <c r="A44" s="145" t="s">
        <v>85</v>
      </c>
      <c r="F44" s="135"/>
      <c r="G44" s="116" t="s">
        <v>83</v>
      </c>
      <c r="H44" s="116" t="s">
        <v>83</v>
      </c>
      <c r="I44" s="116">
        <f>I43-2.05</f>
        <v>0.13000000000000034</v>
      </c>
      <c r="J44" s="116" t="s">
        <v>83</v>
      </c>
      <c r="K44" s="116" t="s">
        <v>83</v>
      </c>
      <c r="L44" s="116" t="s">
        <v>83</v>
      </c>
      <c r="M44" s="116" t="s">
        <v>83</v>
      </c>
      <c r="N44" s="116"/>
      <c r="O44" s="308" t="s">
        <v>83</v>
      </c>
      <c r="P44" s="116"/>
      <c r="Q44" s="308" t="s">
        <v>83</v>
      </c>
    </row>
    <row r="45" spans="1:17" ht="31.5" hidden="1" customHeight="1" x14ac:dyDescent="0.3">
      <c r="A45" s="130" t="s">
        <v>73</v>
      </c>
      <c r="F45" s="135"/>
      <c r="G45" s="96">
        <f>G7*0.2</f>
        <v>105</v>
      </c>
      <c r="H45" s="96">
        <f>H7*0.2</f>
        <v>362.38532110091745</v>
      </c>
      <c r="I45" s="96">
        <f>I7*I44</f>
        <v>318.86316513761551</v>
      </c>
      <c r="J45" s="96">
        <f>J7*0.2</f>
        <v>660.55045871559639</v>
      </c>
      <c r="K45" s="96">
        <f>K7*0.2</f>
        <v>711.35412844036694</v>
      </c>
      <c r="L45" s="96">
        <f>L7*0.2</f>
        <v>264.0366972477064</v>
      </c>
      <c r="M45" s="96">
        <f>M7*0.2</f>
        <v>550.45871559633031</v>
      </c>
      <c r="N45" s="91">
        <v>0</v>
      </c>
      <c r="O45" s="300">
        <f>SUM(G45:N45)</f>
        <v>2972.6484862385328</v>
      </c>
      <c r="P45" s="91">
        <v>0</v>
      </c>
      <c r="Q45" s="300">
        <f>SUM(I45:P45)</f>
        <v>5477.9116513761483</v>
      </c>
    </row>
    <row r="46" spans="1:17" ht="32.25" hidden="1" customHeight="1" thickBot="1" x14ac:dyDescent="0.35">
      <c r="A46" s="131" t="s">
        <v>82</v>
      </c>
      <c r="B46" s="7"/>
      <c r="C46" s="6"/>
      <c r="D46" s="6"/>
      <c r="E46" s="6"/>
      <c r="F46" s="90"/>
      <c r="G46" s="98">
        <f t="shared" ref="G46:M46" si="18">G37+G45</f>
        <v>-658.65710000000036</v>
      </c>
      <c r="H46" s="98">
        <f t="shared" si="18"/>
        <v>210.24692110091763</v>
      </c>
      <c r="I46" s="98">
        <f t="shared" si="18"/>
        <v>-2948.5236348623848</v>
      </c>
      <c r="J46" s="98">
        <f t="shared" si="18"/>
        <v>-45.986441284402758</v>
      </c>
      <c r="K46" s="98">
        <f t="shared" si="18"/>
        <v>-2247.6493715596321</v>
      </c>
      <c r="L46" s="98">
        <f t="shared" si="18"/>
        <v>-448.28980275229281</v>
      </c>
      <c r="M46" s="98">
        <f t="shared" si="18"/>
        <v>1979.6504155963298</v>
      </c>
      <c r="N46" s="98">
        <f>N45</f>
        <v>0</v>
      </c>
      <c r="O46" s="309">
        <f>O37+O45</f>
        <v>-6592.2422137614558</v>
      </c>
      <c r="P46" s="98">
        <f>P45</f>
        <v>0</v>
      </c>
      <c r="Q46" s="309">
        <f>Q37+Q45</f>
        <v>-2542.9790486238408</v>
      </c>
    </row>
    <row r="47" spans="1:17" ht="15.75" hidden="1" customHeight="1" x14ac:dyDescent="0.3">
      <c r="A47" s="130"/>
      <c r="O47" s="296"/>
      <c r="Q47" s="296"/>
    </row>
    <row r="48" spans="1:17" s="269" customFormat="1" ht="15.75" hidden="1" customHeight="1" x14ac:dyDescent="0.3">
      <c r="A48" s="130" t="s">
        <v>157</v>
      </c>
      <c r="G48" s="96"/>
      <c r="H48" s="96"/>
      <c r="I48" s="97">
        <f>0.5*I27</f>
        <v>1110.5484000000001</v>
      </c>
      <c r="J48" s="96"/>
      <c r="K48" s="97"/>
      <c r="L48" s="97"/>
      <c r="M48" s="97"/>
      <c r="N48" s="97"/>
      <c r="O48" s="300"/>
      <c r="P48" s="97"/>
      <c r="Q48" s="300"/>
    </row>
    <row r="49" spans="1:17" ht="32.25" hidden="1" customHeight="1" thickBot="1" x14ac:dyDescent="0.35">
      <c r="A49" s="131" t="s">
        <v>158</v>
      </c>
      <c r="B49" s="7"/>
      <c r="C49" s="6"/>
      <c r="D49" s="6"/>
      <c r="E49" s="6"/>
      <c r="F49" s="90"/>
      <c r="G49" s="98">
        <f t="shared" ref="G49:M49" si="19">G39+G47</f>
        <v>-0.12317050000000006</v>
      </c>
      <c r="H49" s="98">
        <f t="shared" si="19"/>
        <v>-1.2838683544303783E-2</v>
      </c>
      <c r="I49" s="98">
        <f t="shared" si="19"/>
        <v>-0.25707213217938635</v>
      </c>
      <c r="J49" s="98">
        <f t="shared" si="19"/>
        <v>-3.7319875638603964E-2</v>
      </c>
      <c r="K49" s="98">
        <f t="shared" si="19"/>
        <v>-0.17052416380443045</v>
      </c>
      <c r="L49" s="98">
        <f t="shared" si="19"/>
        <v>-8.3606396713614931E-2</v>
      </c>
      <c r="M49" s="98">
        <f t="shared" si="19"/>
        <v>7.106870711089007E-2</v>
      </c>
      <c r="N49" s="98">
        <f>N47</f>
        <v>0</v>
      </c>
      <c r="O49" s="309">
        <f>O39+O47</f>
        <v>-8.2639927887738954E-2</v>
      </c>
      <c r="P49" s="98">
        <f>P47</f>
        <v>0</v>
      </c>
      <c r="Q49" s="309">
        <f>Q39+Q47</f>
        <v>-3.3219276200907123E-2</v>
      </c>
    </row>
    <row r="50" spans="1:17" ht="16.5" hidden="1" customHeight="1" thickTop="1" x14ac:dyDescent="0.3">
      <c r="A50" s="130"/>
      <c r="O50" s="310"/>
      <c r="Q50" s="310"/>
    </row>
    <row r="51" spans="1:17" ht="15.75" hidden="1" customHeight="1" x14ac:dyDescent="0.3">
      <c r="A51" s="130" t="s">
        <v>159</v>
      </c>
      <c r="I51" s="91">
        <f>I27*70%</f>
        <v>1554.7677600000002</v>
      </c>
      <c r="O51" s="296"/>
      <c r="Q51" s="296"/>
    </row>
    <row r="52" spans="1:17" s="269" customFormat="1" ht="15.75" hidden="1" customHeight="1" x14ac:dyDescent="0.3">
      <c r="A52" s="130" t="s">
        <v>156</v>
      </c>
      <c r="G52" s="96"/>
      <c r="H52" s="96"/>
      <c r="I52" s="96">
        <f>I27*30%</f>
        <v>666.32904000000008</v>
      </c>
      <c r="J52" s="96"/>
      <c r="K52" s="97"/>
      <c r="L52" s="97"/>
      <c r="M52" s="97"/>
      <c r="N52" s="97"/>
      <c r="O52" s="311"/>
      <c r="P52" s="97"/>
      <c r="Q52" s="311"/>
    </row>
    <row r="53" spans="1:17" ht="32.25" hidden="1" customHeight="1" thickBot="1" x14ac:dyDescent="0.35">
      <c r="A53" s="131" t="s">
        <v>155</v>
      </c>
      <c r="B53" s="7"/>
      <c r="C53" s="6"/>
      <c r="D53" s="6"/>
      <c r="E53" s="6"/>
      <c r="F53" s="90"/>
      <c r="G53" s="98">
        <f>G42+G50</f>
        <v>0</v>
      </c>
      <c r="H53" s="98">
        <f>H42+H50</f>
        <v>0</v>
      </c>
      <c r="I53" s="98">
        <f>I37+I52</f>
        <v>-2601.0577600000001</v>
      </c>
      <c r="J53" s="98">
        <f>J42+J50</f>
        <v>0</v>
      </c>
      <c r="K53" s="98">
        <f>K42+K50</f>
        <v>0</v>
      </c>
      <c r="L53" s="98">
        <f>L42+L50</f>
        <v>0</v>
      </c>
      <c r="M53" s="98">
        <f>M42+M50</f>
        <v>0</v>
      </c>
      <c r="N53" s="98">
        <f>N50</f>
        <v>0</v>
      </c>
      <c r="O53" s="309">
        <f>O42+O50</f>
        <v>0</v>
      </c>
      <c r="P53" s="98">
        <f>P50</f>
        <v>0</v>
      </c>
      <c r="Q53" s="309">
        <f>Q42+Q50</f>
        <v>0</v>
      </c>
    </row>
    <row r="54" spans="1:17" ht="16.2" thickBot="1" x14ac:dyDescent="0.35"/>
    <row r="55" spans="1:17" x14ac:dyDescent="0.3">
      <c r="A55" s="129" t="s">
        <v>168</v>
      </c>
      <c r="B55" s="118"/>
      <c r="C55" s="416"/>
      <c r="D55" s="62"/>
      <c r="E55" s="118" t="s">
        <v>14</v>
      </c>
      <c r="F55" s="128">
        <v>0.17</v>
      </c>
      <c r="G55" s="417">
        <v>0</v>
      </c>
      <c r="H55" s="278">
        <v>0</v>
      </c>
      <c r="I55" s="279">
        <v>0</v>
      </c>
      <c r="J55" s="278">
        <v>2750</v>
      </c>
      <c r="K55" s="279">
        <v>3300</v>
      </c>
      <c r="L55" s="279">
        <v>0</v>
      </c>
      <c r="M55" s="279">
        <v>0</v>
      </c>
      <c r="N55" s="279">
        <v>140</v>
      </c>
      <c r="O55" s="418">
        <f>SUM(G55:N55)</f>
        <v>6190</v>
      </c>
      <c r="P55" s="279"/>
      <c r="Q55" s="419"/>
    </row>
    <row r="56" spans="1:17" s="6" customFormat="1" ht="16.2" thickBot="1" x14ac:dyDescent="0.35">
      <c r="A56" s="112" t="s">
        <v>169</v>
      </c>
      <c r="B56" s="4"/>
      <c r="C56" s="4"/>
      <c r="D56" s="5"/>
      <c r="E56" s="4" t="s">
        <v>14</v>
      </c>
      <c r="F56" s="3">
        <v>0.22</v>
      </c>
      <c r="G56" s="27">
        <v>4184</v>
      </c>
      <c r="H56" s="26">
        <v>0</v>
      </c>
      <c r="I56" s="28">
        <v>1859.5</v>
      </c>
      <c r="J56" s="26">
        <v>430</v>
      </c>
      <c r="K56" s="28">
        <v>2185</v>
      </c>
      <c r="L56" s="28">
        <v>9296</v>
      </c>
      <c r="M56" s="28">
        <v>937</v>
      </c>
      <c r="N56" s="28">
        <v>720</v>
      </c>
      <c r="O56" s="357">
        <f>SUM(G56:N56)</f>
        <v>19611.5</v>
      </c>
      <c r="P56" s="28"/>
      <c r="Q56" s="380"/>
    </row>
    <row r="57" spans="1:17" s="413" customFormat="1" ht="16.2" thickBot="1" x14ac:dyDescent="0.35">
      <c r="A57" s="406"/>
      <c r="B57" s="407"/>
      <c r="C57" s="407"/>
      <c r="D57" s="408"/>
      <c r="E57" s="407"/>
      <c r="F57" s="409"/>
      <c r="G57" s="410">
        <f t="shared" ref="G57:Q57" si="20">SUM(G55:G56)</f>
        <v>4184</v>
      </c>
      <c r="H57" s="411">
        <f t="shared" si="20"/>
        <v>0</v>
      </c>
      <c r="I57" s="411">
        <f t="shared" si="20"/>
        <v>1859.5</v>
      </c>
      <c r="J57" s="411">
        <f t="shared" si="20"/>
        <v>3180</v>
      </c>
      <c r="K57" s="411">
        <f t="shared" si="20"/>
        <v>5485</v>
      </c>
      <c r="L57" s="411">
        <f t="shared" si="20"/>
        <v>9296</v>
      </c>
      <c r="M57" s="411">
        <f t="shared" si="20"/>
        <v>937</v>
      </c>
      <c r="N57" s="411">
        <f t="shared" si="20"/>
        <v>860</v>
      </c>
      <c r="O57" s="412">
        <f t="shared" si="20"/>
        <v>25801.5</v>
      </c>
      <c r="P57" s="411">
        <f t="shared" si="20"/>
        <v>0</v>
      </c>
      <c r="Q57" s="361">
        <f t="shared" si="20"/>
        <v>0</v>
      </c>
    </row>
    <row r="59" spans="1:17" ht="16.2" thickBot="1" x14ac:dyDescent="0.35">
      <c r="A59" s="252" t="s">
        <v>170</v>
      </c>
    </row>
    <row r="60" spans="1:17" x14ac:dyDescent="0.3">
      <c r="A60" s="129" t="s">
        <v>16</v>
      </c>
      <c r="B60" s="118"/>
      <c r="C60" s="416"/>
      <c r="D60" s="62"/>
      <c r="E60" s="118" t="s">
        <v>14</v>
      </c>
      <c r="F60" s="128">
        <v>0.17</v>
      </c>
      <c r="G60" s="417">
        <f>G25-G55</f>
        <v>380.78129999999999</v>
      </c>
      <c r="H60" s="278">
        <f t="shared" ref="H60:M61" si="21">H25-H55</f>
        <v>774.9552000000001</v>
      </c>
      <c r="I60" s="279">
        <f t="shared" si="21"/>
        <v>968.17040000000009</v>
      </c>
      <c r="J60" s="278">
        <f t="shared" si="21"/>
        <v>-1552.7393</v>
      </c>
      <c r="K60" s="279">
        <f t="shared" si="21"/>
        <v>-2026.4195</v>
      </c>
      <c r="L60" s="279">
        <f t="shared" si="21"/>
        <v>494.92950000000002</v>
      </c>
      <c r="M60" s="279">
        <f t="shared" si="21"/>
        <v>1165.8549</v>
      </c>
      <c r="N60" s="279">
        <f t="shared" ref="N60" si="22">N40*$F60</f>
        <v>0</v>
      </c>
      <c r="O60" s="418">
        <f>SUM(G60:N60)</f>
        <v>205.53250000000003</v>
      </c>
      <c r="P60" s="279"/>
      <c r="Q60" s="419"/>
    </row>
    <row r="61" spans="1:17" s="6" customFormat="1" ht="16.2" thickBot="1" x14ac:dyDescent="0.35">
      <c r="A61" s="112" t="s">
        <v>171</v>
      </c>
      <c r="B61" s="4"/>
      <c r="C61" s="4"/>
      <c r="D61" s="5"/>
      <c r="E61" s="4" t="s">
        <v>14</v>
      </c>
      <c r="F61" s="3">
        <v>0.22</v>
      </c>
      <c r="G61" s="27">
        <f>G26-G56</f>
        <v>-3691.2242000000001</v>
      </c>
      <c r="H61" s="26">
        <f t="shared" si="21"/>
        <v>1002.8832000000001</v>
      </c>
      <c r="I61" s="28">
        <f t="shared" si="21"/>
        <v>-606.57359999999994</v>
      </c>
      <c r="J61" s="26">
        <f t="shared" si="21"/>
        <v>1119.3961999999999</v>
      </c>
      <c r="K61" s="28">
        <f t="shared" si="21"/>
        <v>-536.83699999999999</v>
      </c>
      <c r="L61" s="28">
        <f t="shared" si="21"/>
        <v>-8655.5030000000006</v>
      </c>
      <c r="M61" s="28">
        <f t="shared" si="21"/>
        <v>571.75340000000006</v>
      </c>
      <c r="N61" s="28">
        <f t="shared" ref="N61" si="23">N40*$F61</f>
        <v>0</v>
      </c>
      <c r="O61" s="357">
        <f>SUM(G61:N61)</f>
        <v>-10796.105000000001</v>
      </c>
      <c r="P61" s="28"/>
      <c r="Q61" s="380"/>
    </row>
    <row r="62" spans="1:17" s="413" customFormat="1" ht="16.2" thickBot="1" x14ac:dyDescent="0.35">
      <c r="A62" s="406"/>
      <c r="B62" s="407"/>
      <c r="C62" s="407"/>
      <c r="D62" s="408"/>
      <c r="E62" s="407"/>
      <c r="F62" s="409"/>
      <c r="G62" s="410">
        <f t="shared" ref="G62:Q62" si="24">SUM(G60:G61)</f>
        <v>-3310.4429</v>
      </c>
      <c r="H62" s="411">
        <f t="shared" si="24"/>
        <v>1777.8384000000001</v>
      </c>
      <c r="I62" s="411">
        <f t="shared" si="24"/>
        <v>361.59680000000014</v>
      </c>
      <c r="J62" s="411">
        <f t="shared" si="24"/>
        <v>-433.34310000000005</v>
      </c>
      <c r="K62" s="411">
        <f t="shared" si="24"/>
        <v>-2563.2565</v>
      </c>
      <c r="L62" s="411">
        <f t="shared" si="24"/>
        <v>-8160.5735000000004</v>
      </c>
      <c r="M62" s="411">
        <f t="shared" si="24"/>
        <v>1737.6083000000001</v>
      </c>
      <c r="N62" s="411">
        <f t="shared" si="24"/>
        <v>0</v>
      </c>
      <c r="O62" s="412">
        <f t="shared" si="24"/>
        <v>-10590.572500000002</v>
      </c>
      <c r="P62" s="411">
        <f t="shared" si="24"/>
        <v>0</v>
      </c>
      <c r="Q62" s="361">
        <f t="shared" si="24"/>
        <v>0</v>
      </c>
    </row>
    <row r="64" spans="1:17" x14ac:dyDescent="0.3">
      <c r="Q64" s="424">
        <f>O62+Q37</f>
        <v>-18611.463199999991</v>
      </c>
    </row>
    <row r="65" spans="17:17" x14ac:dyDescent="0.3">
      <c r="Q65" s="424"/>
    </row>
  </sheetData>
  <mergeCells count="3">
    <mergeCell ref="B1:C1"/>
    <mergeCell ref="E1:F1"/>
    <mergeCell ref="G1:Q1"/>
  </mergeCells>
  <pageMargins left="0.31496062992125984" right="0.31496062992125984" top="0.35433070866141736" bottom="0.15748031496062992" header="0.31496062992125984" footer="0.31496062992125984"/>
  <pageSetup paperSize="9" scale="85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65"/>
  <sheetViews>
    <sheetView zoomScaleNormal="100" workbookViewId="0">
      <pane xSplit="6" ySplit="2" topLeftCell="G36" activePane="bottomRight" state="frozen"/>
      <selection pane="topRight" activeCell="G1" sqref="G1"/>
      <selection pane="bottomLeft" activeCell="A4" sqref="A4"/>
      <selection pane="bottomRight" activeCell="Q64" sqref="Q64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1.5546875" style="2" customWidth="1" collapsed="1"/>
    <col min="8" max="14" width="11.5546875" style="2" customWidth="1"/>
    <col min="15" max="15" width="13.44140625" style="292" customWidth="1"/>
    <col min="16" max="16" width="11.5546875" style="2" customWidth="1"/>
    <col min="17" max="17" width="13.44140625" style="292" customWidth="1"/>
    <col min="18" max="16384" width="9.109375" style="1"/>
  </cols>
  <sheetData>
    <row r="1" spans="1:17" ht="27.75" customHeight="1" thickBot="1" x14ac:dyDescent="0.35">
      <c r="A1" s="415" t="s">
        <v>44</v>
      </c>
      <c r="B1" s="478"/>
      <c r="C1" s="478"/>
      <c r="D1" s="62"/>
      <c r="E1" s="470"/>
      <c r="F1" s="470"/>
      <c r="G1" s="488">
        <v>43677</v>
      </c>
      <c r="H1" s="483"/>
      <c r="I1" s="483"/>
      <c r="J1" s="483"/>
      <c r="K1" s="483"/>
      <c r="L1" s="483"/>
      <c r="M1" s="483"/>
      <c r="N1" s="483"/>
      <c r="O1" s="483"/>
      <c r="P1" s="483"/>
      <c r="Q1" s="489"/>
    </row>
    <row r="2" spans="1:17" ht="18" customHeight="1" thickBot="1" x14ac:dyDescent="0.35">
      <c r="A2" s="111"/>
      <c r="B2" s="33"/>
      <c r="C2" s="33"/>
      <c r="D2" s="68"/>
      <c r="E2" s="33"/>
      <c r="F2" s="132"/>
      <c r="G2" s="345" t="s">
        <v>38</v>
      </c>
      <c r="H2" s="330" t="s">
        <v>36</v>
      </c>
      <c r="I2" s="330" t="s">
        <v>151</v>
      </c>
      <c r="J2" s="330" t="s">
        <v>152</v>
      </c>
      <c r="K2" s="330" t="s">
        <v>160</v>
      </c>
      <c r="L2" s="330" t="s">
        <v>164</v>
      </c>
      <c r="M2" s="330" t="s">
        <v>165</v>
      </c>
      <c r="N2" s="330" t="s">
        <v>166</v>
      </c>
      <c r="O2" s="331" t="s">
        <v>34</v>
      </c>
      <c r="P2" s="353" t="s">
        <v>59</v>
      </c>
      <c r="Q2" s="379" t="s">
        <v>34</v>
      </c>
    </row>
    <row r="3" spans="1:17" ht="23.25" customHeight="1" thickBot="1" x14ac:dyDescent="0.35">
      <c r="A3" s="112" t="s">
        <v>33</v>
      </c>
      <c r="B3" s="65"/>
      <c r="C3" s="65"/>
      <c r="D3" s="7"/>
      <c r="E3" s="65"/>
      <c r="F3" s="133"/>
      <c r="G3" s="346">
        <v>20388</v>
      </c>
      <c r="H3" s="335">
        <v>18364</v>
      </c>
      <c r="I3" s="335">
        <v>21930</v>
      </c>
      <c r="J3" s="335">
        <v>25751.119999999999</v>
      </c>
      <c r="K3" s="335">
        <v>19127.439999999999</v>
      </c>
      <c r="L3" s="335">
        <v>17610.52</v>
      </c>
      <c r="M3" s="335">
        <v>15206.6</v>
      </c>
      <c r="N3" s="335">
        <v>25376.959999999999</v>
      </c>
      <c r="O3" s="294">
        <f>SUM(G3:N3)</f>
        <v>163754.63999999998</v>
      </c>
      <c r="P3" s="354">
        <v>24986</v>
      </c>
      <c r="Q3" s="380">
        <f>O3+P3</f>
        <v>188740.63999999998</v>
      </c>
    </row>
    <row r="4" spans="1:17" s="6" customFormat="1" ht="16.2" thickBot="1" x14ac:dyDescent="0.35">
      <c r="A4" s="113" t="s">
        <v>45</v>
      </c>
      <c r="B4" s="71"/>
      <c r="C4" s="71"/>
      <c r="D4" s="68"/>
      <c r="E4" s="71"/>
      <c r="F4" s="134"/>
      <c r="G4" s="347">
        <v>23</v>
      </c>
      <c r="H4" s="336">
        <v>19</v>
      </c>
      <c r="I4" s="336">
        <v>21</v>
      </c>
      <c r="J4" s="336">
        <v>24</v>
      </c>
      <c r="K4" s="336">
        <v>18</v>
      </c>
      <c r="L4" s="336">
        <v>30</v>
      </c>
      <c r="M4" s="336">
        <v>14</v>
      </c>
      <c r="N4" s="336">
        <v>24</v>
      </c>
      <c r="O4" s="295">
        <f>SUM(G4:N4)</f>
        <v>173</v>
      </c>
      <c r="P4" s="355">
        <v>26</v>
      </c>
      <c r="Q4" s="381">
        <f t="shared" ref="Q4:Q21" si="0">O4+P4</f>
        <v>199</v>
      </c>
    </row>
    <row r="5" spans="1:17" x14ac:dyDescent="0.3">
      <c r="A5" s="114" t="s">
        <v>32</v>
      </c>
      <c r="D5" s="11"/>
      <c r="F5" s="135"/>
      <c r="G5" s="420">
        <v>8176.2</v>
      </c>
      <c r="H5" s="421">
        <v>7351.48</v>
      </c>
      <c r="I5" s="421">
        <v>9085.9</v>
      </c>
      <c r="J5" s="421">
        <v>8997.9699999999993</v>
      </c>
      <c r="K5" s="422">
        <v>7290.81</v>
      </c>
      <c r="L5" s="422">
        <v>5245.75</v>
      </c>
      <c r="M5" s="422">
        <v>6459.26</v>
      </c>
      <c r="N5" s="422">
        <v>9915.24</v>
      </c>
      <c r="O5" s="300">
        <f>SUM(G5:N5)</f>
        <v>62522.61</v>
      </c>
      <c r="Q5" s="386">
        <f t="shared" si="0"/>
        <v>62522.61</v>
      </c>
    </row>
    <row r="6" spans="1:17" x14ac:dyDescent="0.3">
      <c r="A6" s="114" t="s">
        <v>31</v>
      </c>
      <c r="B6" s="59"/>
      <c r="C6" s="59"/>
      <c r="D6" s="60"/>
      <c r="E6" s="59"/>
      <c r="F6" s="136"/>
      <c r="G6" s="348">
        <v>2.1800000000000002</v>
      </c>
      <c r="H6" s="337">
        <v>2.1800000000000002</v>
      </c>
      <c r="I6" s="337">
        <v>2.1800000000000002</v>
      </c>
      <c r="J6" s="337">
        <v>2.1800000000000002</v>
      </c>
      <c r="K6" s="337">
        <v>2.1800000000000002</v>
      </c>
      <c r="L6" s="337">
        <v>2.1800000000000002</v>
      </c>
      <c r="M6" s="337">
        <v>2.1800000000000002</v>
      </c>
      <c r="N6" s="337">
        <v>2.1800000000000002</v>
      </c>
      <c r="O6" s="296">
        <v>2.1800000000000002</v>
      </c>
      <c r="Q6" s="382">
        <f t="shared" si="0"/>
        <v>2.1800000000000002</v>
      </c>
    </row>
    <row r="7" spans="1:17" x14ac:dyDescent="0.3">
      <c r="A7" s="114" t="s">
        <v>30</v>
      </c>
      <c r="B7" s="59"/>
      <c r="C7" s="59"/>
      <c r="D7" s="60"/>
      <c r="E7" s="59"/>
      <c r="F7" s="136"/>
      <c r="G7" s="423">
        <f>G12/G6</f>
        <v>3027.5229357798162</v>
      </c>
      <c r="H7" s="18">
        <f t="shared" ref="H7:O7" si="1">H12/H6</f>
        <v>2824.7110091743116</v>
      </c>
      <c r="I7" s="18">
        <f t="shared" si="1"/>
        <v>3714.4311926605501</v>
      </c>
      <c r="J7" s="18">
        <f t="shared" si="1"/>
        <v>4481.6513761467886</v>
      </c>
      <c r="K7" s="18">
        <f t="shared" si="1"/>
        <v>3443.8532110091742</v>
      </c>
      <c r="L7" s="18">
        <f t="shared" si="1"/>
        <v>2306.1788990825689</v>
      </c>
      <c r="M7" s="18">
        <f t="shared" si="1"/>
        <v>2836.5596330275225</v>
      </c>
      <c r="N7" s="18">
        <f t="shared" si="1"/>
        <v>4355.6055045871553</v>
      </c>
      <c r="O7" s="300">
        <f t="shared" si="1"/>
        <v>26990.513761467886</v>
      </c>
      <c r="P7" s="101"/>
      <c r="Q7" s="386">
        <f t="shared" si="0"/>
        <v>26990.513761467886</v>
      </c>
    </row>
    <row r="8" spans="1:17" x14ac:dyDescent="0.3">
      <c r="A8" s="114" t="s">
        <v>29</v>
      </c>
      <c r="B8" s="59"/>
      <c r="C8" s="59"/>
      <c r="D8" s="60"/>
      <c r="E8" s="59"/>
      <c r="F8" s="136"/>
      <c r="G8" s="58">
        <f t="shared" ref="G8:O8" si="2">G5/G7</f>
        <v>2.7006236363636367</v>
      </c>
      <c r="H8" s="57">
        <f t="shared" si="2"/>
        <v>2.6025600410531564</v>
      </c>
      <c r="I8" s="57">
        <f t="shared" si="2"/>
        <v>2.4461080388171106</v>
      </c>
      <c r="J8" s="57">
        <f t="shared" si="2"/>
        <v>2.0077353735926304</v>
      </c>
      <c r="K8" s="57">
        <f t="shared" si="2"/>
        <v>2.117050162501998</v>
      </c>
      <c r="L8" s="57">
        <f t="shared" si="2"/>
        <v>2.2746500725016756</v>
      </c>
      <c r="M8" s="57">
        <f t="shared" si="2"/>
        <v>2.2771458511894176</v>
      </c>
      <c r="N8" s="57">
        <f t="shared" si="2"/>
        <v>2.2764320573930887</v>
      </c>
      <c r="O8" s="297">
        <f t="shared" si="2"/>
        <v>2.3164660944416084</v>
      </c>
      <c r="P8" s="101"/>
      <c r="Q8" s="383">
        <f t="shared" si="0"/>
        <v>2.3164660944416084</v>
      </c>
    </row>
    <row r="9" spans="1:17" ht="16.2" thickBot="1" x14ac:dyDescent="0.35">
      <c r="A9" s="112" t="s">
        <v>66</v>
      </c>
      <c r="B9" s="55"/>
      <c r="C9" s="55"/>
      <c r="D9" s="56"/>
      <c r="E9" s="55"/>
      <c r="F9" s="140"/>
      <c r="G9" s="139">
        <f t="shared" ref="G9:N9" si="3">G3/G5</f>
        <v>2.4935789241946136</v>
      </c>
      <c r="H9" s="92">
        <f t="shared" si="3"/>
        <v>2.4980004026400127</v>
      </c>
      <c r="I9" s="92">
        <f t="shared" si="3"/>
        <v>2.4136299100804544</v>
      </c>
      <c r="J9" s="92">
        <f t="shared" si="3"/>
        <v>2.861881068729947</v>
      </c>
      <c r="K9" s="92">
        <f t="shared" si="3"/>
        <v>2.6234999951994356</v>
      </c>
      <c r="L9" s="92">
        <f t="shared" si="3"/>
        <v>3.3571024162417196</v>
      </c>
      <c r="M9" s="92">
        <f t="shared" si="3"/>
        <v>2.354232528184343</v>
      </c>
      <c r="N9" s="92">
        <f t="shared" si="3"/>
        <v>2.5593893844223641</v>
      </c>
      <c r="O9" s="298">
        <f>(O3-N3)/O5</f>
        <v>2.2132422174953987</v>
      </c>
      <c r="P9" s="4"/>
      <c r="Q9" s="384">
        <f t="shared" si="0"/>
        <v>2.2132422174953987</v>
      </c>
    </row>
    <row r="10" spans="1:17" ht="16.2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8"/>
      <c r="H10" s="47"/>
      <c r="I10" s="47"/>
      <c r="J10" s="47"/>
      <c r="K10" s="47"/>
      <c r="L10" s="47"/>
      <c r="M10" s="47"/>
      <c r="N10" s="356"/>
      <c r="O10" s="267"/>
      <c r="P10" s="356"/>
      <c r="Q10" s="385"/>
    </row>
    <row r="11" spans="1:17" x14ac:dyDescent="0.3">
      <c r="A11" s="114" t="s">
        <v>60</v>
      </c>
      <c r="B11" s="44"/>
      <c r="C11" s="44"/>
      <c r="D11" s="45"/>
      <c r="E11" s="44"/>
      <c r="F11" s="138"/>
      <c r="G11" s="21"/>
      <c r="H11" s="20"/>
      <c r="I11" s="19"/>
      <c r="J11" s="20"/>
      <c r="K11" s="19"/>
      <c r="L11" s="19"/>
      <c r="M11" s="19"/>
      <c r="N11" s="19"/>
      <c r="O11" s="359">
        <f t="shared" ref="O11:Q22" si="4">SUM(G11:N11)</f>
        <v>0</v>
      </c>
      <c r="P11" s="339">
        <v>23344</v>
      </c>
      <c r="Q11" s="386">
        <f t="shared" si="0"/>
        <v>23344</v>
      </c>
    </row>
    <row r="12" spans="1:17" x14ac:dyDescent="0.3">
      <c r="A12" s="114" t="s">
        <v>23</v>
      </c>
      <c r="B12" s="2"/>
      <c r="C12" s="2"/>
      <c r="D12" s="13"/>
      <c r="E12" s="2"/>
      <c r="F12" s="12"/>
      <c r="G12" s="349">
        <v>6600</v>
      </c>
      <c r="H12" s="339">
        <v>6157.87</v>
      </c>
      <c r="I12" s="339">
        <v>8097.46</v>
      </c>
      <c r="J12" s="339">
        <v>9770</v>
      </c>
      <c r="K12" s="339">
        <v>7507.6</v>
      </c>
      <c r="L12" s="339">
        <v>5027.47</v>
      </c>
      <c r="M12" s="339">
        <v>6183.7</v>
      </c>
      <c r="N12" s="339">
        <v>9495.2199999999993</v>
      </c>
      <c r="O12" s="359">
        <f t="shared" si="4"/>
        <v>58839.32</v>
      </c>
      <c r="P12" s="19"/>
      <c r="Q12" s="386">
        <f t="shared" si="0"/>
        <v>58839.32</v>
      </c>
    </row>
    <row r="13" spans="1:17" x14ac:dyDescent="0.3">
      <c r="A13" s="114" t="s">
        <v>22</v>
      </c>
      <c r="B13" s="2"/>
      <c r="C13" s="2"/>
      <c r="D13" s="13"/>
      <c r="E13" s="2"/>
      <c r="F13" s="12"/>
      <c r="G13" s="349">
        <v>1609.8</v>
      </c>
      <c r="H13" s="339">
        <v>1570.8</v>
      </c>
      <c r="I13" s="339">
        <v>1671.3</v>
      </c>
      <c r="J13" s="339">
        <v>2368.5</v>
      </c>
      <c r="K13" s="339">
        <v>1665.1</v>
      </c>
      <c r="L13" s="339">
        <v>1075.4000000000001</v>
      </c>
      <c r="M13" s="339">
        <v>1587.8</v>
      </c>
      <c r="N13" s="339">
        <v>2208.6</v>
      </c>
      <c r="O13" s="359">
        <f t="shared" si="4"/>
        <v>13757.3</v>
      </c>
      <c r="P13" s="19"/>
      <c r="Q13" s="386">
        <f t="shared" si="0"/>
        <v>13757.3</v>
      </c>
    </row>
    <row r="14" spans="1:17" x14ac:dyDescent="0.3">
      <c r="A14" s="114" t="s">
        <v>21</v>
      </c>
      <c r="B14" s="2"/>
      <c r="C14" s="2"/>
      <c r="D14" s="13"/>
      <c r="E14" s="2"/>
      <c r="F14" s="12"/>
      <c r="G14" s="349">
        <v>200</v>
      </c>
      <c r="H14" s="339">
        <v>190</v>
      </c>
      <c r="I14" s="339">
        <v>220</v>
      </c>
      <c r="J14" s="339">
        <v>265</v>
      </c>
      <c r="K14" s="339">
        <v>182</v>
      </c>
      <c r="L14" s="339">
        <v>290</v>
      </c>
      <c r="M14" s="339">
        <v>150</v>
      </c>
      <c r="N14" s="339">
        <v>450</v>
      </c>
      <c r="O14" s="359">
        <f t="shared" si="4"/>
        <v>1947</v>
      </c>
      <c r="P14" s="19"/>
      <c r="Q14" s="386">
        <f t="shared" si="0"/>
        <v>1947</v>
      </c>
    </row>
    <row r="15" spans="1:17" x14ac:dyDescent="0.3">
      <c r="A15" s="114" t="s">
        <v>84</v>
      </c>
      <c r="B15" s="2"/>
      <c r="C15" s="2"/>
      <c r="D15" s="13"/>
      <c r="E15" s="2"/>
      <c r="F15" s="12"/>
      <c r="G15" s="349"/>
      <c r="H15" s="339"/>
      <c r="I15" s="339"/>
      <c r="J15" s="339"/>
      <c r="K15" s="339"/>
      <c r="L15" s="339"/>
      <c r="M15" s="339"/>
      <c r="N15" s="339"/>
      <c r="O15" s="359">
        <f t="shared" si="4"/>
        <v>0</v>
      </c>
      <c r="P15" s="19"/>
      <c r="Q15" s="386">
        <f t="shared" si="0"/>
        <v>0</v>
      </c>
    </row>
    <row r="16" spans="1:17" x14ac:dyDescent="0.3">
      <c r="A16" s="114" t="s">
        <v>65</v>
      </c>
      <c r="B16" s="2"/>
      <c r="C16" s="2"/>
      <c r="D16" s="13"/>
      <c r="E16" s="2"/>
      <c r="F16" s="12"/>
      <c r="G16" s="350"/>
      <c r="H16" s="339"/>
      <c r="I16" s="339"/>
      <c r="J16" s="339"/>
      <c r="K16" s="339"/>
      <c r="L16" s="339"/>
      <c r="M16" s="339"/>
      <c r="N16" s="339"/>
      <c r="O16" s="359">
        <f t="shared" si="4"/>
        <v>0</v>
      </c>
      <c r="P16" s="19"/>
      <c r="Q16" s="386">
        <f t="shared" si="0"/>
        <v>0</v>
      </c>
    </row>
    <row r="17" spans="1:17" x14ac:dyDescent="0.3">
      <c r="A17" s="114" t="s">
        <v>20</v>
      </c>
      <c r="B17" s="2"/>
      <c r="C17" s="2"/>
      <c r="D17" s="13"/>
      <c r="E17" s="2"/>
      <c r="F17" s="12"/>
      <c r="G17" s="349">
        <v>3060</v>
      </c>
      <c r="H17" s="339">
        <v>2670</v>
      </c>
      <c r="I17" s="339">
        <v>3130</v>
      </c>
      <c r="J17" s="339">
        <v>3540</v>
      </c>
      <c r="K17" s="339">
        <v>2630</v>
      </c>
      <c r="L17" s="339">
        <v>2380</v>
      </c>
      <c r="M17" s="339">
        <v>2220</v>
      </c>
      <c r="N17" s="339">
        <v>3550</v>
      </c>
      <c r="O17" s="359">
        <f t="shared" si="4"/>
        <v>23180</v>
      </c>
      <c r="P17" s="19"/>
      <c r="Q17" s="386">
        <f t="shared" si="0"/>
        <v>23180</v>
      </c>
    </row>
    <row r="18" spans="1:17" x14ac:dyDescent="0.3">
      <c r="A18" s="114" t="s">
        <v>63</v>
      </c>
      <c r="B18" s="2"/>
      <c r="C18" s="2"/>
      <c r="D18" s="13">
        <v>300</v>
      </c>
      <c r="E18" s="2" t="s">
        <v>3</v>
      </c>
      <c r="F18" s="12"/>
      <c r="G18" s="351">
        <v>450</v>
      </c>
      <c r="H18" s="20">
        <v>300</v>
      </c>
      <c r="I18" s="19">
        <v>300</v>
      </c>
      <c r="J18" s="20">
        <v>300</v>
      </c>
      <c r="K18" s="19">
        <v>300</v>
      </c>
      <c r="L18" s="19">
        <v>300</v>
      </c>
      <c r="M18" s="19">
        <v>300</v>
      </c>
      <c r="N18" s="19">
        <v>300</v>
      </c>
      <c r="O18" s="359">
        <f t="shared" si="4"/>
        <v>2550</v>
      </c>
      <c r="P18" s="19">
        <v>0</v>
      </c>
      <c r="Q18" s="386">
        <f t="shared" si="0"/>
        <v>2550</v>
      </c>
    </row>
    <row r="19" spans="1:17" x14ac:dyDescent="0.3">
      <c r="A19" s="114" t="s">
        <v>64</v>
      </c>
      <c r="B19" s="2"/>
      <c r="C19" s="2"/>
      <c r="D19" s="13">
        <v>40</v>
      </c>
      <c r="E19" s="2" t="s">
        <v>3</v>
      </c>
      <c r="F19" s="12"/>
      <c r="G19" s="21">
        <v>40</v>
      </c>
      <c r="H19" s="20">
        <v>40</v>
      </c>
      <c r="I19" s="19">
        <v>40</v>
      </c>
      <c r="J19" s="20">
        <v>40</v>
      </c>
      <c r="K19" s="19">
        <v>40</v>
      </c>
      <c r="L19" s="19">
        <v>40</v>
      </c>
      <c r="M19" s="19">
        <v>40</v>
      </c>
      <c r="N19" s="19">
        <v>40</v>
      </c>
      <c r="O19" s="359">
        <f t="shared" si="4"/>
        <v>320</v>
      </c>
      <c r="P19" s="19">
        <v>0</v>
      </c>
      <c r="Q19" s="386">
        <f t="shared" si="0"/>
        <v>320</v>
      </c>
    </row>
    <row r="20" spans="1:17" x14ac:dyDescent="0.3">
      <c r="A20" s="114"/>
      <c r="B20" s="2"/>
      <c r="C20" s="2"/>
      <c r="D20" s="13"/>
      <c r="E20" s="2"/>
      <c r="F20" s="12"/>
      <c r="G20" s="332">
        <f>SUM(G16:G19)</f>
        <v>3550</v>
      </c>
      <c r="H20" s="333">
        <f>SUM(H16:H19)</f>
        <v>3010</v>
      </c>
      <c r="I20" s="334">
        <f t="shared" ref="I20:P20" si="5">SUM(I16:I19)</f>
        <v>3470</v>
      </c>
      <c r="J20" s="333">
        <f t="shared" si="5"/>
        <v>3880</v>
      </c>
      <c r="K20" s="334">
        <f t="shared" si="5"/>
        <v>2970</v>
      </c>
      <c r="L20" s="334">
        <f t="shared" si="5"/>
        <v>2720</v>
      </c>
      <c r="M20" s="334">
        <f t="shared" si="5"/>
        <v>2560</v>
      </c>
      <c r="N20" s="334">
        <f t="shared" si="5"/>
        <v>3890</v>
      </c>
      <c r="O20" s="360">
        <f t="shared" si="5"/>
        <v>26050</v>
      </c>
      <c r="P20" s="334">
        <f t="shared" si="5"/>
        <v>0</v>
      </c>
      <c r="Q20" s="387">
        <f t="shared" si="0"/>
        <v>26050</v>
      </c>
    </row>
    <row r="21" spans="1:17" x14ac:dyDescent="0.3">
      <c r="A21" s="114" t="s">
        <v>18</v>
      </c>
      <c r="B21" s="2"/>
      <c r="C21" s="2"/>
      <c r="D21" s="32"/>
      <c r="E21" s="2" t="s">
        <v>3</v>
      </c>
      <c r="F21" s="12"/>
      <c r="G21" s="21">
        <v>130</v>
      </c>
      <c r="H21" s="20">
        <v>130</v>
      </c>
      <c r="I21" s="19">
        <v>130</v>
      </c>
      <c r="J21" s="20">
        <v>130</v>
      </c>
      <c r="K21" s="19">
        <v>130</v>
      </c>
      <c r="L21" s="19">
        <v>130</v>
      </c>
      <c r="M21" s="19">
        <v>130</v>
      </c>
      <c r="N21" s="19">
        <v>130</v>
      </c>
      <c r="O21" s="359">
        <f t="shared" si="4"/>
        <v>1040</v>
      </c>
      <c r="P21" s="19">
        <v>0</v>
      </c>
      <c r="Q21" s="386">
        <f t="shared" si="0"/>
        <v>1040</v>
      </c>
    </row>
    <row r="22" spans="1:17" s="6" customFormat="1" ht="16.2" thickBot="1" x14ac:dyDescent="0.35">
      <c r="A22" s="112" t="s">
        <v>167</v>
      </c>
      <c r="B22" s="4"/>
      <c r="C22" s="4"/>
      <c r="D22" s="40"/>
      <c r="E22" s="4" t="s">
        <v>3</v>
      </c>
      <c r="F22" s="3"/>
      <c r="G22" s="27">
        <v>100</v>
      </c>
      <c r="H22" s="26">
        <v>100</v>
      </c>
      <c r="I22" s="28">
        <v>100</v>
      </c>
      <c r="J22" s="26">
        <v>100</v>
      </c>
      <c r="K22" s="28">
        <v>100</v>
      </c>
      <c r="L22" s="28">
        <v>100</v>
      </c>
      <c r="M22" s="28">
        <v>100</v>
      </c>
      <c r="N22" s="28">
        <v>100</v>
      </c>
      <c r="O22" s="359">
        <f t="shared" si="4"/>
        <v>800</v>
      </c>
      <c r="P22" s="28">
        <v>0</v>
      </c>
      <c r="Q22" s="386">
        <f t="shared" si="4"/>
        <v>1400</v>
      </c>
    </row>
    <row r="23" spans="1:17" s="414" customFormat="1" ht="16.2" thickBot="1" x14ac:dyDescent="0.35">
      <c r="A23" s="340" t="s">
        <v>77</v>
      </c>
      <c r="B23" s="341"/>
      <c r="C23" s="341"/>
      <c r="D23" s="342"/>
      <c r="E23" s="341"/>
      <c r="F23" s="343"/>
      <c r="G23" s="352">
        <f>SUM(G11:G22)-G20</f>
        <v>12189.8</v>
      </c>
      <c r="H23" s="344">
        <f t="shared" ref="H23:Q23" si="6">SUM(H11:H22)-H20</f>
        <v>11158.67</v>
      </c>
      <c r="I23" s="344">
        <f t="shared" si="6"/>
        <v>13688.760000000002</v>
      </c>
      <c r="J23" s="344">
        <f t="shared" si="6"/>
        <v>16513.5</v>
      </c>
      <c r="K23" s="344">
        <f t="shared" si="6"/>
        <v>12554.7</v>
      </c>
      <c r="L23" s="344">
        <f t="shared" si="6"/>
        <v>9342.8700000000008</v>
      </c>
      <c r="M23" s="344">
        <f t="shared" si="6"/>
        <v>10711.5</v>
      </c>
      <c r="N23" s="344">
        <f t="shared" si="6"/>
        <v>16273.82</v>
      </c>
      <c r="O23" s="361">
        <f t="shared" si="6"/>
        <v>102433.62</v>
      </c>
      <c r="P23" s="344">
        <f t="shared" si="6"/>
        <v>23344</v>
      </c>
      <c r="Q23" s="361">
        <f t="shared" si="6"/>
        <v>126377.62</v>
      </c>
    </row>
    <row r="24" spans="1:17" s="370" customFormat="1" ht="16.2" thickBot="1" x14ac:dyDescent="0.35">
      <c r="A24" s="363" t="s">
        <v>78</v>
      </c>
      <c r="B24" s="364"/>
      <c r="C24" s="364"/>
      <c r="D24" s="365"/>
      <c r="E24" s="364"/>
      <c r="F24" s="366"/>
      <c r="G24" s="367">
        <f t="shared" ref="G24:Q24" si="7">G23/G3</f>
        <v>0.5978909162252305</v>
      </c>
      <c r="H24" s="368">
        <f t="shared" si="7"/>
        <v>0.60763831409279023</v>
      </c>
      <c r="I24" s="368">
        <f t="shared" si="7"/>
        <v>0.62420246238030108</v>
      </c>
      <c r="J24" s="368">
        <f t="shared" si="7"/>
        <v>0.64127307860784311</v>
      </c>
      <c r="K24" s="368">
        <f t="shared" si="7"/>
        <v>0.65637116101266046</v>
      </c>
      <c r="L24" s="368">
        <f t="shared" si="7"/>
        <v>0.53052777544331464</v>
      </c>
      <c r="M24" s="368">
        <f t="shared" si="7"/>
        <v>0.7043980903028948</v>
      </c>
      <c r="N24" s="368">
        <f t="shared" si="7"/>
        <v>0.6412832742771396</v>
      </c>
      <c r="O24" s="369">
        <f t="shared" si="7"/>
        <v>0.62553109945464758</v>
      </c>
      <c r="P24" s="368">
        <f t="shared" si="7"/>
        <v>0.93428319859121112</v>
      </c>
      <c r="Q24" s="388">
        <f t="shared" si="7"/>
        <v>0.66958350888287765</v>
      </c>
    </row>
    <row r="25" spans="1:17" x14ac:dyDescent="0.3">
      <c r="A25" s="114" t="s">
        <v>16</v>
      </c>
      <c r="B25" s="2"/>
      <c r="D25" s="11"/>
      <c r="E25" s="2" t="s">
        <v>14</v>
      </c>
      <c r="F25" s="12">
        <v>0.17</v>
      </c>
      <c r="G25" s="21">
        <f t="shared" ref="G25:N25" si="8">G5*$F25</f>
        <v>1389.9540000000002</v>
      </c>
      <c r="H25" s="20">
        <f t="shared" si="8"/>
        <v>1249.7516000000001</v>
      </c>
      <c r="I25" s="19">
        <f t="shared" si="8"/>
        <v>1544.6030000000001</v>
      </c>
      <c r="J25" s="20">
        <f t="shared" si="8"/>
        <v>1529.6549</v>
      </c>
      <c r="K25" s="19">
        <f t="shared" si="8"/>
        <v>1239.4377000000002</v>
      </c>
      <c r="L25" s="19">
        <f t="shared" si="8"/>
        <v>891.77750000000003</v>
      </c>
      <c r="M25" s="19">
        <f t="shared" si="8"/>
        <v>1098.0742</v>
      </c>
      <c r="N25" s="19">
        <f t="shared" si="8"/>
        <v>1685.5908000000002</v>
      </c>
      <c r="O25" s="359">
        <f>SUM(G25:N25)</f>
        <v>10628.843699999999</v>
      </c>
      <c r="P25" s="19">
        <f>P5*$F25</f>
        <v>0</v>
      </c>
      <c r="Q25" s="386">
        <f>SUM(I25:P25)</f>
        <v>18617.981800000001</v>
      </c>
    </row>
    <row r="26" spans="1:17" s="6" customFormat="1" ht="16.2" thickBot="1" x14ac:dyDescent="0.35">
      <c r="A26" s="112" t="s">
        <v>15</v>
      </c>
      <c r="B26" s="4"/>
      <c r="C26" s="4"/>
      <c r="D26" s="5"/>
      <c r="E26" s="4" t="s">
        <v>14</v>
      </c>
      <c r="F26" s="3">
        <v>0.22</v>
      </c>
      <c r="G26" s="27">
        <f t="shared" ref="G26:N26" si="9">G5*$F26</f>
        <v>1798.7639999999999</v>
      </c>
      <c r="H26" s="26">
        <f t="shared" si="9"/>
        <v>1617.3255999999999</v>
      </c>
      <c r="I26" s="28">
        <f t="shared" si="9"/>
        <v>1998.8979999999999</v>
      </c>
      <c r="J26" s="26">
        <f t="shared" si="9"/>
        <v>1979.5533999999998</v>
      </c>
      <c r="K26" s="28">
        <f t="shared" si="9"/>
        <v>1603.9782</v>
      </c>
      <c r="L26" s="28">
        <f t="shared" si="9"/>
        <v>1154.0650000000001</v>
      </c>
      <c r="M26" s="28">
        <f t="shared" si="9"/>
        <v>1421.0372</v>
      </c>
      <c r="N26" s="28">
        <f t="shared" si="9"/>
        <v>2181.3528000000001</v>
      </c>
      <c r="O26" s="357">
        <f>SUM(G26:N26)</f>
        <v>13754.974200000001</v>
      </c>
      <c r="P26" s="28">
        <f>P5*$F26</f>
        <v>0</v>
      </c>
      <c r="Q26" s="380">
        <f>SUM(I26:P26)</f>
        <v>24093.858800000002</v>
      </c>
    </row>
    <row r="27" spans="1:17" s="413" customFormat="1" ht="16.2" thickBot="1" x14ac:dyDescent="0.35">
      <c r="A27" s="406"/>
      <c r="B27" s="407"/>
      <c r="C27" s="407"/>
      <c r="D27" s="408"/>
      <c r="E27" s="407"/>
      <c r="F27" s="409"/>
      <c r="G27" s="410">
        <f t="shared" ref="G27:Q27" si="10">SUM(G25:G26)</f>
        <v>3188.7179999999998</v>
      </c>
      <c r="H27" s="411">
        <f t="shared" si="10"/>
        <v>2867.0771999999997</v>
      </c>
      <c r="I27" s="411">
        <f t="shared" si="10"/>
        <v>3543.5010000000002</v>
      </c>
      <c r="J27" s="411">
        <f t="shared" si="10"/>
        <v>3509.2082999999998</v>
      </c>
      <c r="K27" s="411">
        <f t="shared" si="10"/>
        <v>2843.4159</v>
      </c>
      <c r="L27" s="411">
        <f t="shared" si="10"/>
        <v>2045.8425000000002</v>
      </c>
      <c r="M27" s="411">
        <f t="shared" si="10"/>
        <v>2519.1113999999998</v>
      </c>
      <c r="N27" s="411">
        <f t="shared" si="10"/>
        <v>3866.9436000000005</v>
      </c>
      <c r="O27" s="412">
        <f t="shared" si="10"/>
        <v>24383.817900000002</v>
      </c>
      <c r="P27" s="411">
        <f t="shared" si="10"/>
        <v>0</v>
      </c>
      <c r="Q27" s="361">
        <f t="shared" si="10"/>
        <v>42711.840600000003</v>
      </c>
    </row>
    <row r="28" spans="1:17" x14ac:dyDescent="0.3">
      <c r="A28" s="114" t="s">
        <v>13</v>
      </c>
      <c r="B28" s="2"/>
      <c r="C28" s="2"/>
      <c r="D28" s="13">
        <v>0</v>
      </c>
      <c r="E28" s="2" t="s">
        <v>3</v>
      </c>
      <c r="F28" s="12"/>
      <c r="G28" s="21">
        <v>140</v>
      </c>
      <c r="H28" s="20">
        <v>140</v>
      </c>
      <c r="I28" s="19">
        <v>140</v>
      </c>
      <c r="J28" s="20">
        <v>140</v>
      </c>
      <c r="K28" s="19">
        <v>140</v>
      </c>
      <c r="L28" s="19">
        <v>140</v>
      </c>
      <c r="M28" s="19">
        <v>140</v>
      </c>
      <c r="N28" s="19">
        <v>140</v>
      </c>
      <c r="O28" s="359">
        <f t="shared" ref="O28:O33" si="11">SUM(G28:N28)</f>
        <v>1120</v>
      </c>
      <c r="P28" s="19">
        <v>0</v>
      </c>
      <c r="Q28" s="386">
        <f>O28+P28</f>
        <v>1120</v>
      </c>
    </row>
    <row r="29" spans="1:17" x14ac:dyDescent="0.3">
      <c r="A29" s="114" t="s">
        <v>12</v>
      </c>
      <c r="B29" s="2">
        <v>2800</v>
      </c>
      <c r="C29" s="2" t="s">
        <v>7</v>
      </c>
      <c r="D29" s="13">
        <f>B29/12</f>
        <v>233.33333333333334</v>
      </c>
      <c r="E29" s="2" t="s">
        <v>3</v>
      </c>
      <c r="F29" s="12"/>
      <c r="G29" s="21">
        <v>233</v>
      </c>
      <c r="H29" s="20">
        <v>233</v>
      </c>
      <c r="I29" s="19">
        <v>233</v>
      </c>
      <c r="J29" s="20">
        <v>233</v>
      </c>
      <c r="K29" s="19">
        <v>233</v>
      </c>
      <c r="L29" s="19">
        <v>466</v>
      </c>
      <c r="M29" s="19">
        <v>466</v>
      </c>
      <c r="N29" s="19">
        <v>466</v>
      </c>
      <c r="O29" s="359">
        <f t="shared" si="11"/>
        <v>2563</v>
      </c>
      <c r="P29" s="19">
        <v>0</v>
      </c>
      <c r="Q29" s="386">
        <f t="shared" ref="Q29:Q39" si="12">O29+P29</f>
        <v>2563</v>
      </c>
    </row>
    <row r="30" spans="1:17" x14ac:dyDescent="0.3">
      <c r="A30" s="114" t="s">
        <v>11</v>
      </c>
      <c r="B30" s="2">
        <v>8000</v>
      </c>
      <c r="C30" s="2" t="s">
        <v>7</v>
      </c>
      <c r="D30" s="13">
        <f>+B30/12</f>
        <v>666.66666666666663</v>
      </c>
      <c r="E30" s="2" t="s">
        <v>3</v>
      </c>
      <c r="F30" s="12"/>
      <c r="G30" s="21">
        <v>666</v>
      </c>
      <c r="H30" s="20">
        <v>666</v>
      </c>
      <c r="I30" s="19">
        <v>750</v>
      </c>
      <c r="J30" s="20">
        <v>666</v>
      </c>
      <c r="K30" s="19">
        <v>666</v>
      </c>
      <c r="L30" s="19">
        <v>666</v>
      </c>
      <c r="M30" s="19">
        <v>666</v>
      </c>
      <c r="N30" s="19">
        <v>666</v>
      </c>
      <c r="O30" s="359">
        <f t="shared" si="11"/>
        <v>5412</v>
      </c>
      <c r="P30" s="19">
        <v>0</v>
      </c>
      <c r="Q30" s="386">
        <f t="shared" si="12"/>
        <v>5412</v>
      </c>
    </row>
    <row r="31" spans="1:17" x14ac:dyDescent="0.3">
      <c r="A31" s="114" t="s">
        <v>10</v>
      </c>
      <c r="B31" s="2">
        <v>400</v>
      </c>
      <c r="C31" s="2" t="s">
        <v>9</v>
      </c>
      <c r="D31" s="13">
        <f>+B31/6</f>
        <v>66.666666666666671</v>
      </c>
      <c r="E31" s="2" t="s">
        <v>3</v>
      </c>
      <c r="F31" s="12"/>
      <c r="G31" s="21">
        <v>67</v>
      </c>
      <c r="H31" s="20">
        <v>67</v>
      </c>
      <c r="I31" s="19">
        <v>67</v>
      </c>
      <c r="J31" s="20">
        <v>67</v>
      </c>
      <c r="K31" s="19">
        <v>67</v>
      </c>
      <c r="L31" s="19">
        <v>67</v>
      </c>
      <c r="M31" s="19">
        <v>67</v>
      </c>
      <c r="N31" s="19">
        <v>67</v>
      </c>
      <c r="O31" s="359">
        <f t="shared" si="11"/>
        <v>536</v>
      </c>
      <c r="P31" s="19">
        <v>0</v>
      </c>
      <c r="Q31" s="386">
        <f t="shared" si="12"/>
        <v>536</v>
      </c>
    </row>
    <row r="32" spans="1:17" ht="15" customHeight="1" x14ac:dyDescent="0.3">
      <c r="A32" s="114" t="s">
        <v>8</v>
      </c>
      <c r="B32" s="2">
        <v>4100</v>
      </c>
      <c r="C32" s="2" t="s">
        <v>7</v>
      </c>
      <c r="D32" s="13">
        <f>B32/12</f>
        <v>341.66666666666669</v>
      </c>
      <c r="E32" s="2" t="s">
        <v>3</v>
      </c>
      <c r="F32" s="12"/>
      <c r="G32" s="21">
        <v>90</v>
      </c>
      <c r="H32" s="20">
        <v>90</v>
      </c>
      <c r="I32" s="15">
        <v>90</v>
      </c>
      <c r="J32" s="20">
        <v>90</v>
      </c>
      <c r="K32" s="15">
        <v>90</v>
      </c>
      <c r="L32" s="15">
        <v>90</v>
      </c>
      <c r="M32" s="15">
        <v>90</v>
      </c>
      <c r="N32" s="15">
        <v>90</v>
      </c>
      <c r="O32" s="359">
        <f t="shared" si="11"/>
        <v>720</v>
      </c>
      <c r="P32" s="15">
        <v>0</v>
      </c>
      <c r="Q32" s="386">
        <f t="shared" si="12"/>
        <v>720</v>
      </c>
    </row>
    <row r="33" spans="1:17" s="6" customFormat="1" ht="15" customHeight="1" thickBot="1" x14ac:dyDescent="0.35">
      <c r="A33" s="112" t="s">
        <v>6</v>
      </c>
      <c r="B33" s="4" t="s">
        <v>5</v>
      </c>
      <c r="C33" s="4" t="s">
        <v>4</v>
      </c>
      <c r="D33" s="5">
        <v>1601</v>
      </c>
      <c r="E33" s="4" t="s">
        <v>3</v>
      </c>
      <c r="F33" s="3"/>
      <c r="G33" s="27">
        <v>1601</v>
      </c>
      <c r="H33" s="26">
        <v>1601</v>
      </c>
      <c r="I33" s="75">
        <v>3500</v>
      </c>
      <c r="J33" s="26">
        <v>3500</v>
      </c>
      <c r="K33" s="75">
        <v>3500</v>
      </c>
      <c r="L33" s="75">
        <v>1200</v>
      </c>
      <c r="M33" s="75">
        <v>3500</v>
      </c>
      <c r="N33" s="75">
        <v>3500</v>
      </c>
      <c r="O33" s="357">
        <f t="shared" si="11"/>
        <v>21902</v>
      </c>
      <c r="P33" s="75">
        <v>0</v>
      </c>
      <c r="Q33" s="380">
        <f t="shared" si="12"/>
        <v>21902</v>
      </c>
    </row>
    <row r="34" spans="1:17" s="378" customFormat="1" ht="16.2" thickBot="1" x14ac:dyDescent="0.35">
      <c r="A34" s="371"/>
      <c r="B34" s="372"/>
      <c r="C34" s="372"/>
      <c r="D34" s="373"/>
      <c r="E34" s="372"/>
      <c r="F34" s="374"/>
      <c r="G34" s="375">
        <f>SUM(G28:G33)</f>
        <v>2797</v>
      </c>
      <c r="H34" s="376">
        <f t="shared" ref="H34:N34" si="13">SUM(H28:H33)</f>
        <v>2797</v>
      </c>
      <c r="I34" s="376">
        <f t="shared" si="13"/>
        <v>4780</v>
      </c>
      <c r="J34" s="376">
        <f t="shared" si="13"/>
        <v>4696</v>
      </c>
      <c r="K34" s="376">
        <f t="shared" si="13"/>
        <v>4696</v>
      </c>
      <c r="L34" s="376">
        <f t="shared" si="13"/>
        <v>2629</v>
      </c>
      <c r="M34" s="376">
        <f t="shared" si="13"/>
        <v>4929</v>
      </c>
      <c r="N34" s="376">
        <f t="shared" si="13"/>
        <v>4929</v>
      </c>
      <c r="O34" s="377">
        <f>SUM(O28:O33)</f>
        <v>32253</v>
      </c>
      <c r="P34" s="376">
        <f t="shared" ref="P34" si="14">SUM(P28:P33)</f>
        <v>0</v>
      </c>
      <c r="Q34" s="380">
        <f t="shared" si="12"/>
        <v>32253</v>
      </c>
    </row>
    <row r="35" spans="1:17" s="391" customFormat="1" ht="16.2" thickBot="1" x14ac:dyDescent="0.35">
      <c r="A35" s="400" t="s">
        <v>2</v>
      </c>
      <c r="B35" s="401"/>
      <c r="C35" s="401"/>
      <c r="D35" s="402"/>
      <c r="E35" s="401"/>
      <c r="F35" s="403"/>
      <c r="G35" s="404">
        <f t="shared" ref="G35:P35" si="15">G23+G27+G28+G29+G30+G31+G32+G33</f>
        <v>18175.518</v>
      </c>
      <c r="H35" s="405">
        <f t="shared" si="15"/>
        <v>16822.747199999998</v>
      </c>
      <c r="I35" s="405">
        <f t="shared" si="15"/>
        <v>22012.261000000002</v>
      </c>
      <c r="J35" s="405">
        <f t="shared" si="15"/>
        <v>24718.708299999998</v>
      </c>
      <c r="K35" s="405">
        <f t="shared" si="15"/>
        <v>20094.115900000001</v>
      </c>
      <c r="L35" s="405">
        <f t="shared" si="15"/>
        <v>14017.712500000001</v>
      </c>
      <c r="M35" s="405">
        <f t="shared" si="15"/>
        <v>18159.611400000002</v>
      </c>
      <c r="N35" s="405">
        <f t="shared" si="15"/>
        <v>25069.763599999998</v>
      </c>
      <c r="O35" s="400">
        <f t="shared" si="15"/>
        <v>159070.43789999999</v>
      </c>
      <c r="P35" s="405">
        <f t="shared" si="15"/>
        <v>23344</v>
      </c>
      <c r="Q35" s="400">
        <f t="shared" si="12"/>
        <v>182414.43789999999</v>
      </c>
    </row>
    <row r="36" spans="1:17" ht="16.2" thickTop="1" x14ac:dyDescent="0.3">
      <c r="A36" s="114"/>
      <c r="D36" s="11"/>
      <c r="F36" s="135"/>
      <c r="G36" s="21"/>
      <c r="H36" s="20"/>
      <c r="I36" s="19"/>
      <c r="J36" s="20"/>
      <c r="K36" s="19"/>
      <c r="L36" s="19"/>
      <c r="M36" s="19"/>
      <c r="N36" s="19"/>
      <c r="O36" s="359"/>
      <c r="P36" s="19"/>
      <c r="Q36" s="386">
        <f t="shared" si="12"/>
        <v>0</v>
      </c>
    </row>
    <row r="37" spans="1:17" s="391" customFormat="1" x14ac:dyDescent="0.3">
      <c r="A37" s="390" t="s">
        <v>1</v>
      </c>
      <c r="D37" s="392"/>
      <c r="E37" s="391">
        <v>0</v>
      </c>
      <c r="F37" s="393"/>
      <c r="G37" s="397">
        <f t="shared" ref="G37:P37" si="16">G3-G35</f>
        <v>2212.482</v>
      </c>
      <c r="H37" s="398">
        <f t="shared" si="16"/>
        <v>1541.252800000002</v>
      </c>
      <c r="I37" s="398">
        <f t="shared" si="16"/>
        <v>-82.261000000002241</v>
      </c>
      <c r="J37" s="398">
        <f t="shared" si="16"/>
        <v>1032.4117000000006</v>
      </c>
      <c r="K37" s="398">
        <f t="shared" si="16"/>
        <v>-966.675900000002</v>
      </c>
      <c r="L37" s="398">
        <f t="shared" si="16"/>
        <v>3592.807499999999</v>
      </c>
      <c r="M37" s="398">
        <f t="shared" si="16"/>
        <v>-2953.0114000000012</v>
      </c>
      <c r="N37" s="398">
        <f t="shared" si="16"/>
        <v>307.19640000000072</v>
      </c>
      <c r="O37" s="399">
        <f t="shared" si="16"/>
        <v>4684.202099999995</v>
      </c>
      <c r="P37" s="398">
        <f t="shared" si="16"/>
        <v>1642</v>
      </c>
      <c r="Q37" s="399">
        <f t="shared" si="12"/>
        <v>6326.202099999995</v>
      </c>
    </row>
    <row r="38" spans="1:17" x14ac:dyDescent="0.3">
      <c r="A38" s="114"/>
      <c r="D38" s="11"/>
      <c r="F38" s="135"/>
      <c r="G38" s="13"/>
      <c r="O38" s="358"/>
      <c r="Q38" s="382"/>
    </row>
    <row r="39" spans="1:17" s="391" customFormat="1" x14ac:dyDescent="0.3">
      <c r="A39" s="390" t="s">
        <v>0</v>
      </c>
      <c r="D39" s="392"/>
      <c r="F39" s="393"/>
      <c r="G39" s="394">
        <f t="shared" ref="G39:P39" si="17">G37/G3</f>
        <v>0.1085188346085933</v>
      </c>
      <c r="H39" s="395">
        <f t="shared" si="17"/>
        <v>8.3927945981267807E-2</v>
      </c>
      <c r="I39" s="395">
        <f t="shared" si="17"/>
        <v>-3.751071591427371E-3</v>
      </c>
      <c r="J39" s="395">
        <f t="shared" si="17"/>
        <v>4.0091914448769632E-2</v>
      </c>
      <c r="K39" s="395">
        <f t="shared" si="17"/>
        <v>-5.0538697285156933E-2</v>
      </c>
      <c r="L39" s="395">
        <f t="shared" si="17"/>
        <v>0.20401484453610677</v>
      </c>
      <c r="M39" s="395">
        <f t="shared" si="17"/>
        <v>-0.19419274525534971</v>
      </c>
      <c r="N39" s="395">
        <f t="shared" si="17"/>
        <v>1.210532703680822E-2</v>
      </c>
      <c r="O39" s="396">
        <f t="shared" si="17"/>
        <v>2.8605003803250983E-2</v>
      </c>
      <c r="P39" s="395">
        <f t="shared" si="17"/>
        <v>6.5716801408788925E-2</v>
      </c>
      <c r="Q39" s="396">
        <f t="shared" si="12"/>
        <v>9.4321805212039908E-2</v>
      </c>
    </row>
    <row r="40" spans="1:17" ht="16.2" thickBot="1" x14ac:dyDescent="0.35">
      <c r="A40" s="112"/>
      <c r="B40" s="6"/>
      <c r="C40" s="90"/>
      <c r="D40" s="7"/>
      <c r="E40" s="6"/>
      <c r="F40" s="90"/>
      <c r="G40" s="5"/>
      <c r="H40" s="4"/>
      <c r="I40" s="4"/>
      <c r="J40" s="4"/>
      <c r="K40" s="4"/>
      <c r="L40" s="4"/>
      <c r="M40" s="4"/>
      <c r="N40" s="4"/>
      <c r="O40" s="362"/>
      <c r="P40" s="4"/>
      <c r="Q40" s="389"/>
    </row>
    <row r="41" spans="1:17" ht="15.75" hidden="1" customHeight="1" x14ac:dyDescent="0.3">
      <c r="A41" s="129"/>
      <c r="F41" s="135"/>
      <c r="O41" s="296"/>
      <c r="Q41" s="296"/>
    </row>
    <row r="42" spans="1:17" ht="15.75" hidden="1" customHeight="1" x14ac:dyDescent="0.3">
      <c r="A42" s="114" t="s">
        <v>72</v>
      </c>
      <c r="F42" s="135"/>
      <c r="G42" s="101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O42" s="307">
        <f>SUM(G42:L42)</f>
        <v>0</v>
      </c>
      <c r="Q42" s="307">
        <f>SUM(I42:N42)</f>
        <v>0</v>
      </c>
    </row>
    <row r="43" spans="1:17" ht="15.75" hidden="1" customHeight="1" x14ac:dyDescent="0.3">
      <c r="A43" s="114" t="s">
        <v>154</v>
      </c>
      <c r="F43" s="135"/>
      <c r="I43" s="2">
        <f>I6</f>
        <v>2.1800000000000002</v>
      </c>
      <c r="O43" s="296"/>
      <c r="Q43" s="296"/>
    </row>
    <row r="44" spans="1:17" ht="15.75" hidden="1" customHeight="1" x14ac:dyDescent="0.3">
      <c r="A44" s="145" t="s">
        <v>85</v>
      </c>
      <c r="F44" s="135"/>
      <c r="G44" s="116" t="s">
        <v>83</v>
      </c>
      <c r="H44" s="116" t="s">
        <v>83</v>
      </c>
      <c r="I44" s="116">
        <f>I43-2.05</f>
        <v>0.13000000000000034</v>
      </c>
      <c r="J44" s="116" t="s">
        <v>83</v>
      </c>
      <c r="K44" s="116" t="s">
        <v>83</v>
      </c>
      <c r="L44" s="116" t="s">
        <v>83</v>
      </c>
      <c r="M44" s="116" t="s">
        <v>83</v>
      </c>
      <c r="N44" s="116"/>
      <c r="O44" s="308" t="s">
        <v>83</v>
      </c>
      <c r="P44" s="116"/>
      <c r="Q44" s="308" t="s">
        <v>83</v>
      </c>
    </row>
    <row r="45" spans="1:17" ht="31.5" hidden="1" customHeight="1" x14ac:dyDescent="0.3">
      <c r="A45" s="130" t="s">
        <v>73</v>
      </c>
      <c r="F45" s="135"/>
      <c r="G45" s="96">
        <f>G7*0.2</f>
        <v>605.50458715596324</v>
      </c>
      <c r="H45" s="96">
        <f>H7*0.2</f>
        <v>564.94220183486232</v>
      </c>
      <c r="I45" s="96">
        <f>I7*I44</f>
        <v>482.87605504587276</v>
      </c>
      <c r="J45" s="96">
        <f>J7*0.2</f>
        <v>896.33027522935777</v>
      </c>
      <c r="K45" s="96">
        <f>K7*0.2</f>
        <v>688.7706422018349</v>
      </c>
      <c r="L45" s="96">
        <f>L7*0.2</f>
        <v>461.2357798165138</v>
      </c>
      <c r="M45" s="96">
        <f>M7*0.2</f>
        <v>567.31192660550448</v>
      </c>
      <c r="N45" s="91">
        <v>0</v>
      </c>
      <c r="O45" s="300">
        <f>SUM(G45:N45)</f>
        <v>4266.971467889909</v>
      </c>
      <c r="P45" s="91">
        <v>0</v>
      </c>
      <c r="Q45" s="300">
        <f>SUM(I45:P45)</f>
        <v>7363.4961467889934</v>
      </c>
    </row>
    <row r="46" spans="1:17" ht="32.25" hidden="1" customHeight="1" thickBot="1" x14ac:dyDescent="0.35">
      <c r="A46" s="131" t="s">
        <v>82</v>
      </c>
      <c r="B46" s="7"/>
      <c r="C46" s="6"/>
      <c r="D46" s="6"/>
      <c r="E46" s="6"/>
      <c r="F46" s="90"/>
      <c r="G46" s="98">
        <f t="shared" ref="G46:M46" si="18">G37+G45</f>
        <v>2817.9865871559632</v>
      </c>
      <c r="H46" s="98">
        <f t="shared" si="18"/>
        <v>2106.1950018348643</v>
      </c>
      <c r="I46" s="98">
        <f t="shared" si="18"/>
        <v>400.61505504587052</v>
      </c>
      <c r="J46" s="98">
        <f t="shared" si="18"/>
        <v>1928.7419752293583</v>
      </c>
      <c r="K46" s="98">
        <f t="shared" si="18"/>
        <v>-277.9052577981671</v>
      </c>
      <c r="L46" s="98">
        <f t="shared" si="18"/>
        <v>4054.0432798165129</v>
      </c>
      <c r="M46" s="98">
        <f t="shared" si="18"/>
        <v>-2385.6994733944966</v>
      </c>
      <c r="N46" s="98">
        <f>N45</f>
        <v>0</v>
      </c>
      <c r="O46" s="309">
        <f>O37+O45</f>
        <v>8951.173567889904</v>
      </c>
      <c r="P46" s="98">
        <f>P45</f>
        <v>0</v>
      </c>
      <c r="Q46" s="309">
        <f>Q37+Q45</f>
        <v>13689.698246788988</v>
      </c>
    </row>
    <row r="47" spans="1:17" ht="15.75" hidden="1" customHeight="1" x14ac:dyDescent="0.3">
      <c r="A47" s="130"/>
      <c r="O47" s="296"/>
      <c r="Q47" s="296"/>
    </row>
    <row r="48" spans="1:17" s="269" customFormat="1" ht="15.75" hidden="1" customHeight="1" x14ac:dyDescent="0.3">
      <c r="A48" s="130" t="s">
        <v>157</v>
      </c>
      <c r="G48" s="96"/>
      <c r="H48" s="96"/>
      <c r="I48" s="97">
        <f>0.5*I27</f>
        <v>1771.7505000000001</v>
      </c>
      <c r="J48" s="96"/>
      <c r="K48" s="97"/>
      <c r="L48" s="97"/>
      <c r="M48" s="97"/>
      <c r="N48" s="97"/>
      <c r="O48" s="300"/>
      <c r="P48" s="97"/>
      <c r="Q48" s="300"/>
    </row>
    <row r="49" spans="1:17" ht="32.25" hidden="1" customHeight="1" thickBot="1" x14ac:dyDescent="0.35">
      <c r="A49" s="131" t="s">
        <v>158</v>
      </c>
      <c r="B49" s="7"/>
      <c r="C49" s="6"/>
      <c r="D49" s="6"/>
      <c r="E49" s="6"/>
      <c r="F49" s="90"/>
      <c r="G49" s="98">
        <f t="shared" ref="G49:M49" si="19">G39+G47</f>
        <v>0.1085188346085933</v>
      </c>
      <c r="H49" s="98">
        <f t="shared" si="19"/>
        <v>8.3927945981267807E-2</v>
      </c>
      <c r="I49" s="98">
        <f t="shared" si="19"/>
        <v>-3.751071591427371E-3</v>
      </c>
      <c r="J49" s="98">
        <f t="shared" si="19"/>
        <v>4.0091914448769632E-2</v>
      </c>
      <c r="K49" s="98">
        <f t="shared" si="19"/>
        <v>-5.0538697285156933E-2</v>
      </c>
      <c r="L49" s="98">
        <f t="shared" si="19"/>
        <v>0.20401484453610677</v>
      </c>
      <c r="M49" s="98">
        <f t="shared" si="19"/>
        <v>-0.19419274525534971</v>
      </c>
      <c r="N49" s="98">
        <f>N47</f>
        <v>0</v>
      </c>
      <c r="O49" s="309">
        <f>O39+O47</f>
        <v>2.8605003803250983E-2</v>
      </c>
      <c r="P49" s="98">
        <f>P47</f>
        <v>0</v>
      </c>
      <c r="Q49" s="309">
        <f>Q39+Q47</f>
        <v>9.4321805212039908E-2</v>
      </c>
    </row>
    <row r="50" spans="1:17" ht="16.5" hidden="1" customHeight="1" thickTop="1" x14ac:dyDescent="0.3">
      <c r="A50" s="130"/>
      <c r="O50" s="310"/>
      <c r="Q50" s="310"/>
    </row>
    <row r="51" spans="1:17" ht="15.75" hidden="1" customHeight="1" x14ac:dyDescent="0.3">
      <c r="A51" s="130" t="s">
        <v>159</v>
      </c>
      <c r="I51" s="91">
        <f>I27*70%</f>
        <v>2480.4506999999999</v>
      </c>
      <c r="O51" s="296"/>
      <c r="Q51" s="296"/>
    </row>
    <row r="52" spans="1:17" s="269" customFormat="1" ht="15.75" hidden="1" customHeight="1" x14ac:dyDescent="0.3">
      <c r="A52" s="130" t="s">
        <v>156</v>
      </c>
      <c r="G52" s="96"/>
      <c r="H52" s="96"/>
      <c r="I52" s="96">
        <f>I27*30%</f>
        <v>1063.0503000000001</v>
      </c>
      <c r="J52" s="96"/>
      <c r="K52" s="97"/>
      <c r="L52" s="97"/>
      <c r="M52" s="97"/>
      <c r="N52" s="97"/>
      <c r="O52" s="311"/>
      <c r="P52" s="97"/>
      <c r="Q52" s="311"/>
    </row>
    <row r="53" spans="1:17" ht="32.25" hidden="1" customHeight="1" thickBot="1" x14ac:dyDescent="0.35">
      <c r="A53" s="131" t="s">
        <v>155</v>
      </c>
      <c r="B53" s="7"/>
      <c r="C53" s="6"/>
      <c r="D53" s="6"/>
      <c r="E53" s="6"/>
      <c r="F53" s="90"/>
      <c r="G53" s="98">
        <f>G42+G50</f>
        <v>0</v>
      </c>
      <c r="H53" s="98">
        <f>H42+H50</f>
        <v>0</v>
      </c>
      <c r="I53" s="98">
        <f>I37+I52</f>
        <v>980.78929999999787</v>
      </c>
      <c r="J53" s="98">
        <f>J42+J50</f>
        <v>0</v>
      </c>
      <c r="K53" s="98">
        <f>K42+K50</f>
        <v>0</v>
      </c>
      <c r="L53" s="98">
        <f>L42+L50</f>
        <v>0</v>
      </c>
      <c r="M53" s="98">
        <f>M42+M50</f>
        <v>0</v>
      </c>
      <c r="N53" s="98">
        <f>N50</f>
        <v>0</v>
      </c>
      <c r="O53" s="309">
        <f>O42+O50</f>
        <v>0</v>
      </c>
      <c r="P53" s="98">
        <f>P50</f>
        <v>0</v>
      </c>
      <c r="Q53" s="309">
        <f>Q42+Q50</f>
        <v>0</v>
      </c>
    </row>
    <row r="54" spans="1:17" ht="16.2" thickBot="1" x14ac:dyDescent="0.35"/>
    <row r="55" spans="1:17" x14ac:dyDescent="0.3">
      <c r="A55" s="129" t="s">
        <v>168</v>
      </c>
      <c r="B55" s="118"/>
      <c r="C55" s="416"/>
      <c r="D55" s="62"/>
      <c r="E55" s="118" t="s">
        <v>14</v>
      </c>
      <c r="F55" s="128">
        <v>0.17</v>
      </c>
      <c r="G55" s="417">
        <v>1040</v>
      </c>
      <c r="H55" s="278">
        <v>2920</v>
      </c>
      <c r="I55" s="279">
        <v>50</v>
      </c>
      <c r="J55" s="278">
        <v>3055</v>
      </c>
      <c r="K55" s="279">
        <v>0</v>
      </c>
      <c r="L55" s="279">
        <v>4145</v>
      </c>
      <c r="M55" s="279">
        <v>40</v>
      </c>
      <c r="N55" s="279">
        <v>0</v>
      </c>
      <c r="O55" s="418">
        <f>SUM(G55:N55)</f>
        <v>11250</v>
      </c>
      <c r="P55" s="279"/>
      <c r="Q55" s="419"/>
    </row>
    <row r="56" spans="1:17" s="6" customFormat="1" ht="16.2" thickBot="1" x14ac:dyDescent="0.35">
      <c r="A56" s="112" t="s">
        <v>169</v>
      </c>
      <c r="B56" s="4"/>
      <c r="C56" s="4"/>
      <c r="D56" s="5"/>
      <c r="E56" s="4" t="s">
        <v>14</v>
      </c>
      <c r="F56" s="3">
        <v>0.22</v>
      </c>
      <c r="G56" s="27">
        <v>0</v>
      </c>
      <c r="H56" s="26">
        <v>2219</v>
      </c>
      <c r="I56" s="28">
        <v>4609</v>
      </c>
      <c r="J56" s="26">
        <v>1604.5</v>
      </c>
      <c r="K56" s="28">
        <v>6169</v>
      </c>
      <c r="L56" s="28">
        <v>0</v>
      </c>
      <c r="M56" s="28">
        <v>0</v>
      </c>
      <c r="N56" s="28">
        <v>4487</v>
      </c>
      <c r="O56" s="357">
        <f>SUM(G56:N56)</f>
        <v>19088.5</v>
      </c>
      <c r="P56" s="28"/>
      <c r="Q56" s="380"/>
    </row>
    <row r="57" spans="1:17" s="413" customFormat="1" ht="16.2" thickBot="1" x14ac:dyDescent="0.35">
      <c r="A57" s="406"/>
      <c r="B57" s="407"/>
      <c r="C57" s="407"/>
      <c r="D57" s="408"/>
      <c r="E57" s="407"/>
      <c r="F57" s="409"/>
      <c r="G57" s="410">
        <f t="shared" ref="G57:Q57" si="20">SUM(G55:G56)</f>
        <v>1040</v>
      </c>
      <c r="H57" s="411">
        <f t="shared" si="20"/>
        <v>5139</v>
      </c>
      <c r="I57" s="411">
        <f t="shared" si="20"/>
        <v>4659</v>
      </c>
      <c r="J57" s="411">
        <f t="shared" si="20"/>
        <v>4659.5</v>
      </c>
      <c r="K57" s="411">
        <f t="shared" si="20"/>
        <v>6169</v>
      </c>
      <c r="L57" s="411">
        <f t="shared" si="20"/>
        <v>4145</v>
      </c>
      <c r="M57" s="411">
        <f t="shared" si="20"/>
        <v>40</v>
      </c>
      <c r="N57" s="411">
        <f t="shared" si="20"/>
        <v>4487</v>
      </c>
      <c r="O57" s="412">
        <f t="shared" si="20"/>
        <v>30338.5</v>
      </c>
      <c r="P57" s="411">
        <f t="shared" si="20"/>
        <v>0</v>
      </c>
      <c r="Q57" s="361">
        <f t="shared" si="20"/>
        <v>0</v>
      </c>
    </row>
    <row r="59" spans="1:17" ht="16.2" thickBot="1" x14ac:dyDescent="0.35">
      <c r="A59" s="252" t="s">
        <v>170</v>
      </c>
    </row>
    <row r="60" spans="1:17" x14ac:dyDescent="0.3">
      <c r="A60" s="129" t="s">
        <v>16</v>
      </c>
      <c r="B60" s="118"/>
      <c r="C60" s="416"/>
      <c r="D60" s="62"/>
      <c r="E60" s="118" t="s">
        <v>14</v>
      </c>
      <c r="F60" s="128">
        <v>0.17</v>
      </c>
      <c r="G60" s="417">
        <f>G25-G55</f>
        <v>349.95400000000018</v>
      </c>
      <c r="H60" s="278">
        <f t="shared" ref="H60:M61" si="21">H25-H55</f>
        <v>-1670.2483999999999</v>
      </c>
      <c r="I60" s="279">
        <f t="shared" si="21"/>
        <v>1494.6030000000001</v>
      </c>
      <c r="J60" s="278">
        <f t="shared" si="21"/>
        <v>-1525.3451</v>
      </c>
      <c r="K60" s="279">
        <f t="shared" si="21"/>
        <v>1239.4377000000002</v>
      </c>
      <c r="L60" s="279">
        <f t="shared" si="21"/>
        <v>-3253.2224999999999</v>
      </c>
      <c r="M60" s="279">
        <f t="shared" si="21"/>
        <v>1058.0742</v>
      </c>
      <c r="N60" s="279">
        <f t="shared" ref="N60" si="22">N40*$F60</f>
        <v>0</v>
      </c>
      <c r="O60" s="418">
        <f>SUM(G60:N60)</f>
        <v>-2306.7470999999996</v>
      </c>
      <c r="P60" s="279"/>
      <c r="Q60" s="419"/>
    </row>
    <row r="61" spans="1:17" s="6" customFormat="1" ht="16.2" thickBot="1" x14ac:dyDescent="0.35">
      <c r="A61" s="112" t="s">
        <v>171</v>
      </c>
      <c r="B61" s="4"/>
      <c r="C61" s="4"/>
      <c r="D61" s="5"/>
      <c r="E61" s="4" t="s">
        <v>14</v>
      </c>
      <c r="F61" s="3">
        <v>0.22</v>
      </c>
      <c r="G61" s="27">
        <f>G26-G56</f>
        <v>1798.7639999999999</v>
      </c>
      <c r="H61" s="26">
        <f t="shared" si="21"/>
        <v>-601.67440000000011</v>
      </c>
      <c r="I61" s="28">
        <f t="shared" si="21"/>
        <v>-2610.1019999999999</v>
      </c>
      <c r="J61" s="26">
        <f t="shared" si="21"/>
        <v>375.05339999999978</v>
      </c>
      <c r="K61" s="28">
        <f t="shared" si="21"/>
        <v>-4565.0218000000004</v>
      </c>
      <c r="L61" s="28">
        <f t="shared" si="21"/>
        <v>1154.0650000000001</v>
      </c>
      <c r="M61" s="28">
        <f t="shared" si="21"/>
        <v>1421.0372</v>
      </c>
      <c r="N61" s="28">
        <f t="shared" ref="N61" si="23">N40*$F61</f>
        <v>0</v>
      </c>
      <c r="O61" s="357">
        <f>SUM(G61:N61)</f>
        <v>-3027.8786000000009</v>
      </c>
      <c r="P61" s="28"/>
      <c r="Q61" s="380"/>
    </row>
    <row r="62" spans="1:17" s="413" customFormat="1" ht="16.2" thickBot="1" x14ac:dyDescent="0.35">
      <c r="A62" s="406"/>
      <c r="B62" s="407"/>
      <c r="C62" s="407"/>
      <c r="D62" s="408"/>
      <c r="E62" s="407"/>
      <c r="F62" s="409"/>
      <c r="G62" s="410">
        <f t="shared" ref="G62:Q62" si="24">SUM(G60:G61)</f>
        <v>2148.7179999999998</v>
      </c>
      <c r="H62" s="411">
        <f t="shared" si="24"/>
        <v>-2271.9228000000003</v>
      </c>
      <c r="I62" s="411">
        <f t="shared" si="24"/>
        <v>-1115.4989999999998</v>
      </c>
      <c r="J62" s="411">
        <f t="shared" si="24"/>
        <v>-1150.2917000000002</v>
      </c>
      <c r="K62" s="411">
        <f t="shared" si="24"/>
        <v>-3325.5841</v>
      </c>
      <c r="L62" s="411">
        <f t="shared" si="24"/>
        <v>-2099.1574999999998</v>
      </c>
      <c r="M62" s="411">
        <f t="shared" si="24"/>
        <v>2479.1113999999998</v>
      </c>
      <c r="N62" s="411">
        <f t="shared" si="24"/>
        <v>0</v>
      </c>
      <c r="O62" s="412">
        <f t="shared" si="24"/>
        <v>-5334.6257000000005</v>
      </c>
      <c r="P62" s="411">
        <f t="shared" si="24"/>
        <v>0</v>
      </c>
      <c r="Q62" s="361">
        <f t="shared" si="24"/>
        <v>0</v>
      </c>
    </row>
    <row r="64" spans="1:17" x14ac:dyDescent="0.3">
      <c r="Q64" s="424">
        <f>O62+Q37</f>
        <v>991.57639999999446</v>
      </c>
    </row>
    <row r="65" spans="17:17" x14ac:dyDescent="0.3">
      <c r="Q65" s="424"/>
    </row>
  </sheetData>
  <mergeCells count="3">
    <mergeCell ref="B1:C1"/>
    <mergeCell ref="E1:F1"/>
    <mergeCell ref="G1:Q1"/>
  </mergeCells>
  <pageMargins left="0.31496062992125984" right="0.31496062992125984" top="0.35433070866141736" bottom="0.15748031496062992" header="0.31496062992125984" footer="0.31496062992125984"/>
  <pageSetup paperSize="9" scale="85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64"/>
  <sheetViews>
    <sheetView zoomScaleNormal="100" workbookViewId="0">
      <pane xSplit="6" ySplit="2" topLeftCell="G37" activePane="bottomRight" state="frozen"/>
      <selection pane="topRight" activeCell="G1" sqref="G1"/>
      <selection pane="bottomLeft" activeCell="A4" sqref="A4"/>
      <selection pane="bottomRight" activeCell="Q64" sqref="Q64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1.5546875" style="2" customWidth="1" collapsed="1"/>
    <col min="8" max="14" width="11.5546875" style="2" customWidth="1"/>
    <col min="15" max="15" width="13.44140625" style="292" customWidth="1"/>
    <col min="16" max="16" width="11.5546875" style="2" customWidth="1"/>
    <col min="17" max="17" width="13.44140625" style="292" customWidth="1"/>
    <col min="18" max="16384" width="9.109375" style="1"/>
  </cols>
  <sheetData>
    <row r="1" spans="1:17" ht="27.75" customHeight="1" thickBot="1" x14ac:dyDescent="0.35">
      <c r="A1" s="415" t="s">
        <v>44</v>
      </c>
      <c r="B1" s="478"/>
      <c r="C1" s="478"/>
      <c r="D1" s="62"/>
      <c r="E1" s="470"/>
      <c r="F1" s="470"/>
      <c r="G1" s="488">
        <v>43708</v>
      </c>
      <c r="H1" s="483"/>
      <c r="I1" s="483"/>
      <c r="J1" s="483"/>
      <c r="K1" s="483"/>
      <c r="L1" s="483"/>
      <c r="M1" s="483"/>
      <c r="N1" s="483"/>
      <c r="O1" s="483"/>
      <c r="P1" s="483"/>
      <c r="Q1" s="489"/>
    </row>
    <row r="2" spans="1:17" ht="18" customHeight="1" thickBot="1" x14ac:dyDescent="0.35">
      <c r="A2" s="111"/>
      <c r="B2" s="33"/>
      <c r="C2" s="33"/>
      <c r="D2" s="68"/>
      <c r="E2" s="33"/>
      <c r="F2" s="132"/>
      <c r="G2" s="345" t="s">
        <v>38</v>
      </c>
      <c r="H2" s="330" t="s">
        <v>36</v>
      </c>
      <c r="I2" s="330" t="s">
        <v>151</v>
      </c>
      <c r="J2" s="330" t="s">
        <v>152</v>
      </c>
      <c r="K2" s="330" t="s">
        <v>160</v>
      </c>
      <c r="L2" s="330" t="s">
        <v>164</v>
      </c>
      <c r="M2" s="330" t="s">
        <v>165</v>
      </c>
      <c r="N2" s="330" t="s">
        <v>166</v>
      </c>
      <c r="O2" s="331" t="s">
        <v>34</v>
      </c>
      <c r="P2" s="353" t="s">
        <v>59</v>
      </c>
      <c r="Q2" s="379" t="s">
        <v>34</v>
      </c>
    </row>
    <row r="3" spans="1:17" ht="23.25" customHeight="1" thickBot="1" x14ac:dyDescent="0.35">
      <c r="A3" s="112" t="s">
        <v>33</v>
      </c>
      <c r="B3" s="65"/>
      <c r="C3" s="65"/>
      <c r="D3" s="7"/>
      <c r="E3" s="65"/>
      <c r="F3" s="133"/>
      <c r="G3" s="346">
        <v>23350.880000000001</v>
      </c>
      <c r="H3" s="335">
        <v>18445</v>
      </c>
      <c r="I3" s="335">
        <v>23317.72</v>
      </c>
      <c r="J3" s="335">
        <v>23189.54</v>
      </c>
      <c r="K3" s="335">
        <v>22887.439999999999</v>
      </c>
      <c r="L3" s="335">
        <v>17820</v>
      </c>
      <c r="M3" s="335">
        <v>11720</v>
      </c>
      <c r="N3" s="335">
        <v>22878.12</v>
      </c>
      <c r="O3" s="294">
        <f>SUM(G3:N3)</f>
        <v>163608.70000000001</v>
      </c>
      <c r="P3" s="354">
        <v>17210</v>
      </c>
      <c r="Q3" s="380">
        <f>O3+P3</f>
        <v>180818.7</v>
      </c>
    </row>
    <row r="4" spans="1:17" s="6" customFormat="1" ht="16.2" thickBot="1" x14ac:dyDescent="0.35">
      <c r="A4" s="113" t="s">
        <v>45</v>
      </c>
      <c r="B4" s="71"/>
      <c r="C4" s="71"/>
      <c r="D4" s="68"/>
      <c r="E4" s="71"/>
      <c r="F4" s="134"/>
      <c r="G4" s="347">
        <v>23</v>
      </c>
      <c r="H4" s="336">
        <v>20</v>
      </c>
      <c r="I4" s="336">
        <v>20</v>
      </c>
      <c r="J4" s="336">
        <v>21</v>
      </c>
      <c r="K4" s="336">
        <v>23</v>
      </c>
      <c r="L4" s="336">
        <v>29</v>
      </c>
      <c r="M4" s="336">
        <v>12</v>
      </c>
      <c r="N4" s="336">
        <v>21</v>
      </c>
      <c r="O4" s="295">
        <f>SUM(G4:N4)</f>
        <v>169</v>
      </c>
      <c r="P4" s="355">
        <v>17</v>
      </c>
      <c r="Q4" s="381">
        <f t="shared" ref="Q4:Q21" si="0">O4+P4</f>
        <v>186</v>
      </c>
    </row>
    <row r="5" spans="1:17" x14ac:dyDescent="0.3">
      <c r="A5" s="114" t="s">
        <v>32</v>
      </c>
      <c r="D5" s="11"/>
      <c r="F5" s="135"/>
      <c r="G5" s="420">
        <v>9599.15</v>
      </c>
      <c r="H5" s="421">
        <v>7591.26</v>
      </c>
      <c r="I5" s="421">
        <v>10244.129999999999</v>
      </c>
      <c r="J5" s="421">
        <v>9238.76</v>
      </c>
      <c r="K5" s="422">
        <v>8556.5400000000009</v>
      </c>
      <c r="L5" s="422">
        <v>5918.95</v>
      </c>
      <c r="M5" s="422">
        <v>4846.68</v>
      </c>
      <c r="N5" s="422">
        <v>9768.5499999999993</v>
      </c>
      <c r="O5" s="300">
        <f>SUM(G5:N5)</f>
        <v>65764.02</v>
      </c>
      <c r="Q5" s="386">
        <f t="shared" si="0"/>
        <v>65764.02</v>
      </c>
    </row>
    <row r="6" spans="1:17" x14ac:dyDescent="0.3">
      <c r="A6" s="114" t="s">
        <v>31</v>
      </c>
      <c r="B6" s="59"/>
      <c r="C6" s="59"/>
      <c r="D6" s="60"/>
      <c r="E6" s="59"/>
      <c r="F6" s="136"/>
      <c r="G6" s="348">
        <v>2.1800000000000002</v>
      </c>
      <c r="H6" s="337">
        <v>2.1800000000000002</v>
      </c>
      <c r="I6" s="337">
        <v>2.1800000000000002</v>
      </c>
      <c r="J6" s="337">
        <v>2.1800000000000002</v>
      </c>
      <c r="K6" s="337">
        <v>2.1800000000000002</v>
      </c>
      <c r="L6" s="337">
        <v>2.1800000000000002</v>
      </c>
      <c r="M6" s="337">
        <v>2.1800000000000002</v>
      </c>
      <c r="N6" s="337">
        <v>2.1800000000000002</v>
      </c>
      <c r="O6" s="296">
        <v>2.1800000000000002</v>
      </c>
      <c r="Q6" s="382">
        <f t="shared" si="0"/>
        <v>2.1800000000000002</v>
      </c>
    </row>
    <row r="7" spans="1:17" x14ac:dyDescent="0.3">
      <c r="A7" s="114" t="s">
        <v>30</v>
      </c>
      <c r="B7" s="59"/>
      <c r="C7" s="59"/>
      <c r="D7" s="60"/>
      <c r="E7" s="59"/>
      <c r="F7" s="136"/>
      <c r="G7" s="58">
        <f>G12/G6</f>
        <v>3577.9816513761466</v>
      </c>
      <c r="H7" s="57">
        <f t="shared" ref="H7:O7" si="1">H12/H6</f>
        <v>2959.1926605504586</v>
      </c>
      <c r="I7" s="57">
        <f t="shared" si="1"/>
        <v>4079.8853211009168</v>
      </c>
      <c r="J7" s="57">
        <f t="shared" si="1"/>
        <v>4128.440366972477</v>
      </c>
      <c r="K7" s="57">
        <f t="shared" si="1"/>
        <v>3889.1972477064219</v>
      </c>
      <c r="L7" s="57">
        <f t="shared" si="1"/>
        <v>2781.2247706422013</v>
      </c>
      <c r="M7" s="57">
        <f t="shared" si="1"/>
        <v>2289.1743119266052</v>
      </c>
      <c r="N7" s="57">
        <f t="shared" si="1"/>
        <v>3982.3348623853208</v>
      </c>
      <c r="O7" s="300">
        <f t="shared" si="1"/>
        <v>27687.431192660548</v>
      </c>
      <c r="P7" s="101"/>
      <c r="Q7" s="386">
        <f t="shared" si="0"/>
        <v>27687.431192660548</v>
      </c>
    </row>
    <row r="8" spans="1:17" x14ac:dyDescent="0.3">
      <c r="A8" s="114" t="s">
        <v>29</v>
      </c>
      <c r="B8" s="59"/>
      <c r="C8" s="59"/>
      <c r="D8" s="60"/>
      <c r="E8" s="59"/>
      <c r="F8" s="136"/>
      <c r="G8" s="58">
        <f t="shared" ref="G8:O8" si="2">G5/G7</f>
        <v>2.6828393589743591</v>
      </c>
      <c r="H8" s="57">
        <f t="shared" si="2"/>
        <v>2.5653145539323892</v>
      </c>
      <c r="I8" s="57">
        <f t="shared" si="2"/>
        <v>2.510886751404013</v>
      </c>
      <c r="J8" s="57">
        <f t="shared" si="2"/>
        <v>2.2378329777777779</v>
      </c>
      <c r="K8" s="57">
        <f t="shared" si="2"/>
        <v>2.2000786936291425</v>
      </c>
      <c r="L8" s="57">
        <f t="shared" si="2"/>
        <v>2.128181102972587</v>
      </c>
      <c r="M8" s="57">
        <f t="shared" si="2"/>
        <v>2.1172175376723312</v>
      </c>
      <c r="N8" s="57">
        <f t="shared" si="2"/>
        <v>2.4529705154299548</v>
      </c>
      <c r="O8" s="297">
        <f t="shared" si="2"/>
        <v>2.3752301014271375</v>
      </c>
      <c r="P8" s="101"/>
      <c r="Q8" s="383">
        <f t="shared" si="0"/>
        <v>2.3752301014271375</v>
      </c>
    </row>
    <row r="9" spans="1:17" ht="16.2" thickBot="1" x14ac:dyDescent="0.35">
      <c r="A9" s="112" t="s">
        <v>66</v>
      </c>
      <c r="B9" s="55"/>
      <c r="C9" s="55"/>
      <c r="D9" s="56"/>
      <c r="E9" s="55"/>
      <c r="F9" s="140"/>
      <c r="G9" s="139">
        <f t="shared" ref="G9:N9" si="3">G3/G5</f>
        <v>2.432598719678305</v>
      </c>
      <c r="H9" s="92">
        <f t="shared" si="3"/>
        <v>2.4297679173154392</v>
      </c>
      <c r="I9" s="92">
        <f t="shared" si="3"/>
        <v>2.276203054822616</v>
      </c>
      <c r="J9" s="92">
        <f t="shared" si="3"/>
        <v>2.5100273196835938</v>
      </c>
      <c r="K9" s="92">
        <f t="shared" si="3"/>
        <v>2.674847543516421</v>
      </c>
      <c r="L9" s="92">
        <f t="shared" si="3"/>
        <v>3.0106691220571218</v>
      </c>
      <c r="M9" s="92">
        <f t="shared" si="3"/>
        <v>2.418150156395718</v>
      </c>
      <c r="N9" s="92">
        <f t="shared" si="3"/>
        <v>2.3420180067666134</v>
      </c>
      <c r="O9" s="298">
        <f>(O3-N3)/O5</f>
        <v>2.1399327474202461</v>
      </c>
      <c r="P9" s="4"/>
      <c r="Q9" s="384">
        <f t="shared" si="0"/>
        <v>2.1399327474202461</v>
      </c>
    </row>
    <row r="10" spans="1:17" ht="16.2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8"/>
      <c r="H10" s="47"/>
      <c r="I10" s="47"/>
      <c r="J10" s="47"/>
      <c r="K10" s="47"/>
      <c r="L10" s="47"/>
      <c r="M10" s="47"/>
      <c r="N10" s="356"/>
      <c r="O10" s="267"/>
      <c r="P10" s="356"/>
      <c r="Q10" s="385"/>
    </row>
    <row r="11" spans="1:17" x14ac:dyDescent="0.3">
      <c r="A11" s="114" t="s">
        <v>60</v>
      </c>
      <c r="B11" s="44"/>
      <c r="C11" s="44"/>
      <c r="D11" s="45"/>
      <c r="E11" s="44"/>
      <c r="F11" s="138"/>
      <c r="G11" s="21"/>
      <c r="H11" s="20"/>
      <c r="I11" s="19"/>
      <c r="J11" s="20"/>
      <c r="K11" s="19"/>
      <c r="L11" s="19"/>
      <c r="M11" s="19"/>
      <c r="N11" s="19"/>
      <c r="O11" s="359">
        <f t="shared" ref="O11:Q22" si="4">SUM(G11:N11)</f>
        <v>0</v>
      </c>
      <c r="P11" s="339">
        <v>15853.7</v>
      </c>
      <c r="Q11" s="386">
        <f t="shared" si="0"/>
        <v>15853.7</v>
      </c>
    </row>
    <row r="12" spans="1:17" x14ac:dyDescent="0.3">
      <c r="A12" s="114" t="s">
        <v>23</v>
      </c>
      <c r="B12" s="2"/>
      <c r="C12" s="2"/>
      <c r="D12" s="13"/>
      <c r="E12" s="2"/>
      <c r="F12" s="12"/>
      <c r="G12" s="349">
        <v>7800</v>
      </c>
      <c r="H12" s="339">
        <v>6451.04</v>
      </c>
      <c r="I12" s="339">
        <v>8894.15</v>
      </c>
      <c r="J12" s="339">
        <v>9000</v>
      </c>
      <c r="K12" s="339">
        <v>8478.4500000000007</v>
      </c>
      <c r="L12" s="339">
        <v>6063.07</v>
      </c>
      <c r="M12" s="339">
        <v>4990.3999999999996</v>
      </c>
      <c r="N12" s="339">
        <v>8681.49</v>
      </c>
      <c r="O12" s="359">
        <f t="shared" si="4"/>
        <v>60358.6</v>
      </c>
      <c r="P12" s="19"/>
      <c r="Q12" s="386">
        <f t="shared" si="0"/>
        <v>60358.6</v>
      </c>
    </row>
    <row r="13" spans="1:17" x14ac:dyDescent="0.3">
      <c r="A13" s="114" t="s">
        <v>22</v>
      </c>
      <c r="B13" s="2"/>
      <c r="C13" s="2"/>
      <c r="D13" s="13"/>
      <c r="E13" s="2"/>
      <c r="F13" s="12"/>
      <c r="G13" s="349">
        <v>1693.7</v>
      </c>
      <c r="H13" s="339">
        <v>1710.1</v>
      </c>
      <c r="I13" s="339">
        <v>2166.6799999999998</v>
      </c>
      <c r="J13" s="339">
        <v>2257.1</v>
      </c>
      <c r="K13" s="339">
        <v>1875</v>
      </c>
      <c r="L13" s="339">
        <v>767.5</v>
      </c>
      <c r="M13" s="339">
        <v>1087.5</v>
      </c>
      <c r="N13" s="339">
        <v>2150.1999999999998</v>
      </c>
      <c r="O13" s="359">
        <f t="shared" si="4"/>
        <v>13707.779999999999</v>
      </c>
      <c r="P13" s="19"/>
      <c r="Q13" s="386">
        <f t="shared" si="0"/>
        <v>13707.779999999999</v>
      </c>
    </row>
    <row r="14" spans="1:17" x14ac:dyDescent="0.3">
      <c r="A14" s="114" t="s">
        <v>21</v>
      </c>
      <c r="B14" s="2"/>
      <c r="C14" s="2"/>
      <c r="D14" s="13"/>
      <c r="E14" s="2"/>
      <c r="F14" s="12"/>
      <c r="G14" s="349">
        <v>326</v>
      </c>
      <c r="H14" s="339">
        <v>201</v>
      </c>
      <c r="I14" s="339">
        <v>375</v>
      </c>
      <c r="J14" s="339">
        <v>235</v>
      </c>
      <c r="K14" s="339">
        <v>335</v>
      </c>
      <c r="L14" s="339">
        <v>290</v>
      </c>
      <c r="M14" s="339">
        <v>150</v>
      </c>
      <c r="N14" s="339">
        <v>425</v>
      </c>
      <c r="O14" s="359">
        <f t="shared" si="4"/>
        <v>2337</v>
      </c>
      <c r="P14" s="19"/>
      <c r="Q14" s="386">
        <f t="shared" si="0"/>
        <v>2337</v>
      </c>
    </row>
    <row r="15" spans="1:17" x14ac:dyDescent="0.3">
      <c r="A15" s="114" t="s">
        <v>84</v>
      </c>
      <c r="B15" s="2"/>
      <c r="C15" s="2"/>
      <c r="D15" s="13"/>
      <c r="E15" s="2"/>
      <c r="F15" s="12"/>
      <c r="G15" s="349"/>
      <c r="H15" s="339"/>
      <c r="I15" s="339"/>
      <c r="J15" s="339"/>
      <c r="K15" s="339"/>
      <c r="L15" s="339"/>
      <c r="M15" s="339"/>
      <c r="N15" s="339"/>
      <c r="O15" s="359">
        <f t="shared" si="4"/>
        <v>0</v>
      </c>
      <c r="P15" s="19"/>
      <c r="Q15" s="386">
        <f t="shared" si="0"/>
        <v>0</v>
      </c>
    </row>
    <row r="16" spans="1:17" x14ac:dyDescent="0.3">
      <c r="A16" s="114" t="s">
        <v>65</v>
      </c>
      <c r="B16" s="2"/>
      <c r="C16" s="2"/>
      <c r="D16" s="13"/>
      <c r="E16" s="2"/>
      <c r="F16" s="12"/>
      <c r="G16" s="350"/>
      <c r="H16" s="339"/>
      <c r="I16" s="339"/>
      <c r="J16" s="339"/>
      <c r="K16" s="339"/>
      <c r="L16" s="339"/>
      <c r="M16" s="339"/>
      <c r="N16" s="339"/>
      <c r="O16" s="359">
        <f t="shared" si="4"/>
        <v>0</v>
      </c>
      <c r="P16" s="19"/>
      <c r="Q16" s="386">
        <f t="shared" si="0"/>
        <v>0</v>
      </c>
    </row>
    <row r="17" spans="1:17" x14ac:dyDescent="0.3">
      <c r="A17" s="114" t="s">
        <v>20</v>
      </c>
      <c r="B17" s="2"/>
      <c r="C17" s="2"/>
      <c r="D17" s="13"/>
      <c r="E17" s="2"/>
      <c r="F17" s="12"/>
      <c r="G17" s="349">
        <v>3380</v>
      </c>
      <c r="H17" s="339">
        <v>2680</v>
      </c>
      <c r="I17" s="339">
        <v>3440</v>
      </c>
      <c r="J17" s="339">
        <v>3420</v>
      </c>
      <c r="K17" s="339">
        <v>3090</v>
      </c>
      <c r="L17" s="339">
        <v>2520</v>
      </c>
      <c r="M17" s="339">
        <v>1720</v>
      </c>
      <c r="N17" s="339">
        <v>3290</v>
      </c>
      <c r="O17" s="359">
        <f t="shared" si="4"/>
        <v>23540</v>
      </c>
      <c r="P17" s="19"/>
      <c r="Q17" s="386">
        <f t="shared" si="0"/>
        <v>23540</v>
      </c>
    </row>
    <row r="18" spans="1:17" x14ac:dyDescent="0.3">
      <c r="A18" s="114" t="s">
        <v>63</v>
      </c>
      <c r="B18" s="2"/>
      <c r="C18" s="2"/>
      <c r="D18" s="13">
        <v>300</v>
      </c>
      <c r="E18" s="2" t="s">
        <v>3</v>
      </c>
      <c r="F18" s="12"/>
      <c r="G18" s="351">
        <v>450</v>
      </c>
      <c r="H18" s="425">
        <v>450</v>
      </c>
      <c r="I18" s="19">
        <v>300</v>
      </c>
      <c r="J18" s="20">
        <v>300</v>
      </c>
      <c r="K18" s="19">
        <v>300</v>
      </c>
      <c r="L18" s="428">
        <v>450</v>
      </c>
      <c r="M18" s="19">
        <v>300</v>
      </c>
      <c r="N18" s="19">
        <v>300</v>
      </c>
      <c r="O18" s="359">
        <f t="shared" si="4"/>
        <v>2850</v>
      </c>
      <c r="P18" s="19">
        <v>0</v>
      </c>
      <c r="Q18" s="386">
        <f t="shared" si="0"/>
        <v>2850</v>
      </c>
    </row>
    <row r="19" spans="1:17" x14ac:dyDescent="0.3">
      <c r="A19" s="114" t="s">
        <v>64</v>
      </c>
      <c r="B19" s="2"/>
      <c r="C19" s="2"/>
      <c r="D19" s="13">
        <v>40</v>
      </c>
      <c r="E19" s="2" t="s">
        <v>3</v>
      </c>
      <c r="F19" s="12"/>
      <c r="G19" s="21">
        <v>40</v>
      </c>
      <c r="H19" s="20">
        <v>40</v>
      </c>
      <c r="I19" s="19">
        <v>40</v>
      </c>
      <c r="J19" s="20">
        <v>40</v>
      </c>
      <c r="K19" s="19">
        <v>40</v>
      </c>
      <c r="L19" s="19">
        <v>40</v>
      </c>
      <c r="M19" s="19">
        <v>40</v>
      </c>
      <c r="N19" s="19">
        <v>40</v>
      </c>
      <c r="O19" s="359">
        <f t="shared" si="4"/>
        <v>320</v>
      </c>
      <c r="P19" s="19">
        <v>0</v>
      </c>
      <c r="Q19" s="386">
        <f t="shared" si="0"/>
        <v>320</v>
      </c>
    </row>
    <row r="20" spans="1:17" x14ac:dyDescent="0.3">
      <c r="A20" s="114"/>
      <c r="B20" s="2"/>
      <c r="C20" s="2"/>
      <c r="D20" s="13"/>
      <c r="E20" s="2"/>
      <c r="F20" s="12"/>
      <c r="G20" s="332">
        <f>SUM(G16:G19)</f>
        <v>3870</v>
      </c>
      <c r="H20" s="333">
        <f>SUM(H16:H19)</f>
        <v>3170</v>
      </c>
      <c r="I20" s="334">
        <f t="shared" ref="I20:P20" si="5">SUM(I16:I19)</f>
        <v>3780</v>
      </c>
      <c r="J20" s="333">
        <f t="shared" si="5"/>
        <v>3760</v>
      </c>
      <c r="K20" s="334">
        <f t="shared" si="5"/>
        <v>3430</v>
      </c>
      <c r="L20" s="334">
        <f t="shared" si="5"/>
        <v>3010</v>
      </c>
      <c r="M20" s="334">
        <f t="shared" si="5"/>
        <v>2060</v>
      </c>
      <c r="N20" s="334">
        <f t="shared" si="5"/>
        <v>3630</v>
      </c>
      <c r="O20" s="360">
        <f t="shared" si="5"/>
        <v>26710</v>
      </c>
      <c r="P20" s="334">
        <f t="shared" si="5"/>
        <v>0</v>
      </c>
      <c r="Q20" s="387">
        <f t="shared" si="0"/>
        <v>26710</v>
      </c>
    </row>
    <row r="21" spans="1:17" x14ac:dyDescent="0.3">
      <c r="A21" s="114" t="s">
        <v>18</v>
      </c>
      <c r="B21" s="2"/>
      <c r="C21" s="2"/>
      <c r="D21" s="32"/>
      <c r="E21" s="2" t="s">
        <v>3</v>
      </c>
      <c r="F21" s="12"/>
      <c r="G21" s="21">
        <v>130</v>
      </c>
      <c r="H21" s="20">
        <v>130</v>
      </c>
      <c r="I21" s="19">
        <v>130</v>
      </c>
      <c r="J21" s="20">
        <v>130</v>
      </c>
      <c r="K21" s="19">
        <v>130</v>
      </c>
      <c r="L21" s="19">
        <v>130</v>
      </c>
      <c r="M21" s="19">
        <v>130</v>
      </c>
      <c r="N21" s="19">
        <v>130</v>
      </c>
      <c r="O21" s="359">
        <f t="shared" si="4"/>
        <v>1040</v>
      </c>
      <c r="P21" s="19">
        <v>0</v>
      </c>
      <c r="Q21" s="386">
        <f t="shared" si="0"/>
        <v>1040</v>
      </c>
    </row>
    <row r="22" spans="1:17" s="6" customFormat="1" ht="16.2" thickBot="1" x14ac:dyDescent="0.35">
      <c r="A22" s="112" t="s">
        <v>167</v>
      </c>
      <c r="B22" s="4"/>
      <c r="C22" s="4"/>
      <c r="D22" s="40"/>
      <c r="E22" s="4" t="s">
        <v>3</v>
      </c>
      <c r="F22" s="3"/>
      <c r="G22" s="27">
        <v>100</v>
      </c>
      <c r="H22" s="26">
        <v>100</v>
      </c>
      <c r="I22" s="28">
        <v>100</v>
      </c>
      <c r="J22" s="26">
        <v>100</v>
      </c>
      <c r="K22" s="28">
        <v>100</v>
      </c>
      <c r="L22" s="28">
        <v>100</v>
      </c>
      <c r="M22" s="28">
        <v>100</v>
      </c>
      <c r="N22" s="28">
        <v>100</v>
      </c>
      <c r="O22" s="359">
        <f t="shared" si="4"/>
        <v>800</v>
      </c>
      <c r="P22" s="28">
        <v>0</v>
      </c>
      <c r="Q22" s="386">
        <f t="shared" si="4"/>
        <v>1400</v>
      </c>
    </row>
    <row r="23" spans="1:17" s="414" customFormat="1" ht="16.2" thickBot="1" x14ac:dyDescent="0.35">
      <c r="A23" s="340" t="s">
        <v>77</v>
      </c>
      <c r="B23" s="341"/>
      <c r="C23" s="341"/>
      <c r="D23" s="342"/>
      <c r="E23" s="341"/>
      <c r="F23" s="343"/>
      <c r="G23" s="352">
        <f>SUM(G11:G22)-G20</f>
        <v>13919.7</v>
      </c>
      <c r="H23" s="344">
        <f t="shared" ref="H23:Q23" si="6">SUM(H11:H22)-H20</f>
        <v>11762.14</v>
      </c>
      <c r="I23" s="344">
        <f t="shared" si="6"/>
        <v>15445.830000000002</v>
      </c>
      <c r="J23" s="344">
        <f t="shared" si="6"/>
        <v>15482.099999999999</v>
      </c>
      <c r="K23" s="344">
        <f t="shared" si="6"/>
        <v>14348.45</v>
      </c>
      <c r="L23" s="344">
        <f t="shared" si="6"/>
        <v>10360.57</v>
      </c>
      <c r="M23" s="344">
        <f t="shared" si="6"/>
        <v>8517.9</v>
      </c>
      <c r="N23" s="344">
        <f t="shared" si="6"/>
        <v>15116.689999999999</v>
      </c>
      <c r="O23" s="361">
        <f t="shared" si="6"/>
        <v>104953.38</v>
      </c>
      <c r="P23" s="344">
        <f t="shared" si="6"/>
        <v>15853.7</v>
      </c>
      <c r="Q23" s="361">
        <f t="shared" si="6"/>
        <v>121407.08000000002</v>
      </c>
    </row>
    <row r="24" spans="1:17" s="370" customFormat="1" ht="16.2" thickBot="1" x14ac:dyDescent="0.35">
      <c r="A24" s="363" t="s">
        <v>78</v>
      </c>
      <c r="B24" s="364"/>
      <c r="C24" s="364"/>
      <c r="D24" s="365"/>
      <c r="E24" s="364"/>
      <c r="F24" s="366"/>
      <c r="G24" s="367">
        <f t="shared" ref="G24:Q24" si="7">G23/G3</f>
        <v>0.5961102964856142</v>
      </c>
      <c r="H24" s="368">
        <f t="shared" si="7"/>
        <v>0.63768717809704523</v>
      </c>
      <c r="I24" s="368">
        <f t="shared" si="7"/>
        <v>0.66240738802936139</v>
      </c>
      <c r="J24" s="368">
        <f t="shared" si="7"/>
        <v>0.66763290690544086</v>
      </c>
      <c r="K24" s="368">
        <f t="shared" si="7"/>
        <v>0.62691371337292423</v>
      </c>
      <c r="L24" s="368">
        <f t="shared" si="7"/>
        <v>0.58140123456790127</v>
      </c>
      <c r="M24" s="368">
        <f t="shared" si="7"/>
        <v>0.72678327645051188</v>
      </c>
      <c r="N24" s="368">
        <f t="shared" si="7"/>
        <v>0.66074878530228875</v>
      </c>
      <c r="O24" s="369">
        <f t="shared" si="7"/>
        <v>0.64149021415120344</v>
      </c>
      <c r="P24" s="368">
        <f t="shared" si="7"/>
        <v>0.92119116792562472</v>
      </c>
      <c r="Q24" s="388">
        <f t="shared" si="7"/>
        <v>0.67142989082434512</v>
      </c>
    </row>
    <row r="25" spans="1:17" x14ac:dyDescent="0.3">
      <c r="A25" s="114" t="s">
        <v>16</v>
      </c>
      <c r="B25" s="2"/>
      <c r="D25" s="11"/>
      <c r="E25" s="2" t="s">
        <v>14</v>
      </c>
      <c r="F25" s="12">
        <v>0.17</v>
      </c>
      <c r="G25" s="21">
        <f t="shared" ref="G25:N25" si="8">G5*$F25</f>
        <v>1631.8555000000001</v>
      </c>
      <c r="H25" s="20">
        <f t="shared" si="8"/>
        <v>1290.5142000000001</v>
      </c>
      <c r="I25" s="19">
        <f t="shared" si="8"/>
        <v>1741.5020999999999</v>
      </c>
      <c r="J25" s="20">
        <f t="shared" si="8"/>
        <v>1570.5892000000001</v>
      </c>
      <c r="K25" s="19">
        <f t="shared" si="8"/>
        <v>1454.6118000000004</v>
      </c>
      <c r="L25" s="19">
        <f t="shared" si="8"/>
        <v>1006.2215</v>
      </c>
      <c r="M25" s="19">
        <f t="shared" si="8"/>
        <v>823.93560000000014</v>
      </c>
      <c r="N25" s="19">
        <f t="shared" si="8"/>
        <v>1660.6534999999999</v>
      </c>
      <c r="O25" s="359">
        <f>SUM(G25:N25)</f>
        <v>11179.883400000002</v>
      </c>
      <c r="P25" s="19">
        <f>P5*$F25</f>
        <v>0</v>
      </c>
      <c r="Q25" s="386">
        <f>SUM(I25:P25)</f>
        <v>19437.397100000002</v>
      </c>
    </row>
    <row r="26" spans="1:17" s="6" customFormat="1" ht="16.2" thickBot="1" x14ac:dyDescent="0.35">
      <c r="A26" s="112" t="s">
        <v>15</v>
      </c>
      <c r="B26" s="4"/>
      <c r="C26" s="4"/>
      <c r="D26" s="5"/>
      <c r="E26" s="4" t="s">
        <v>14</v>
      </c>
      <c r="F26" s="3">
        <v>0.22</v>
      </c>
      <c r="G26" s="27">
        <f t="shared" ref="G26:N26" si="9">G5*$F26</f>
        <v>2111.8130000000001</v>
      </c>
      <c r="H26" s="26">
        <f t="shared" si="9"/>
        <v>1670.0771999999999</v>
      </c>
      <c r="I26" s="28">
        <f t="shared" si="9"/>
        <v>2253.7085999999999</v>
      </c>
      <c r="J26" s="26">
        <f t="shared" si="9"/>
        <v>2032.5272</v>
      </c>
      <c r="K26" s="28">
        <f t="shared" si="9"/>
        <v>1882.4388000000001</v>
      </c>
      <c r="L26" s="28">
        <f t="shared" si="9"/>
        <v>1302.1689999999999</v>
      </c>
      <c r="M26" s="28">
        <f t="shared" si="9"/>
        <v>1066.2696000000001</v>
      </c>
      <c r="N26" s="28">
        <f t="shared" si="9"/>
        <v>2149.0809999999997</v>
      </c>
      <c r="O26" s="357">
        <f>SUM(G26:N26)</f>
        <v>14468.0844</v>
      </c>
      <c r="P26" s="28">
        <f>P5*$F26</f>
        <v>0</v>
      </c>
      <c r="Q26" s="380">
        <f>SUM(I26:P26)</f>
        <v>25154.278599999998</v>
      </c>
    </row>
    <row r="27" spans="1:17" s="413" customFormat="1" ht="16.2" thickBot="1" x14ac:dyDescent="0.35">
      <c r="A27" s="406"/>
      <c r="B27" s="407"/>
      <c r="C27" s="407"/>
      <c r="D27" s="408"/>
      <c r="E27" s="407"/>
      <c r="F27" s="409"/>
      <c r="G27" s="410">
        <f t="shared" ref="G27:Q27" si="10">SUM(G25:G26)</f>
        <v>3743.6685000000002</v>
      </c>
      <c r="H27" s="411">
        <f t="shared" si="10"/>
        <v>2960.5914000000002</v>
      </c>
      <c r="I27" s="411">
        <f t="shared" si="10"/>
        <v>3995.2106999999996</v>
      </c>
      <c r="J27" s="411">
        <f t="shared" si="10"/>
        <v>3603.1163999999999</v>
      </c>
      <c r="K27" s="411">
        <f t="shared" si="10"/>
        <v>3337.0506000000005</v>
      </c>
      <c r="L27" s="411">
        <f t="shared" si="10"/>
        <v>2308.3905</v>
      </c>
      <c r="M27" s="411">
        <f t="shared" si="10"/>
        <v>1890.2052000000003</v>
      </c>
      <c r="N27" s="411">
        <f t="shared" si="10"/>
        <v>3809.7344999999996</v>
      </c>
      <c r="O27" s="412">
        <f t="shared" si="10"/>
        <v>25647.967800000002</v>
      </c>
      <c r="P27" s="411">
        <f t="shared" si="10"/>
        <v>0</v>
      </c>
      <c r="Q27" s="361">
        <f t="shared" si="10"/>
        <v>44591.6757</v>
      </c>
    </row>
    <row r="28" spans="1:17" x14ac:dyDescent="0.3">
      <c r="A28" s="114" t="s">
        <v>13</v>
      </c>
      <c r="B28" s="2"/>
      <c r="C28" s="2"/>
      <c r="D28" s="13">
        <v>0</v>
      </c>
      <c r="E28" s="2" t="s">
        <v>3</v>
      </c>
      <c r="F28" s="12"/>
      <c r="G28" s="21">
        <v>140</v>
      </c>
      <c r="H28" s="20">
        <v>140</v>
      </c>
      <c r="I28" s="19">
        <v>140</v>
      </c>
      <c r="J28" s="20">
        <v>140</v>
      </c>
      <c r="K28" s="19">
        <v>140</v>
      </c>
      <c r="L28" s="19">
        <v>140</v>
      </c>
      <c r="M28" s="19">
        <v>140</v>
      </c>
      <c r="N28" s="19">
        <v>140</v>
      </c>
      <c r="O28" s="359">
        <f t="shared" ref="O28:O33" si="11">SUM(G28:N28)</f>
        <v>1120</v>
      </c>
      <c r="P28" s="19">
        <v>0</v>
      </c>
      <c r="Q28" s="386">
        <f>O28+P28</f>
        <v>1120</v>
      </c>
    </row>
    <row r="29" spans="1:17" x14ac:dyDescent="0.3">
      <c r="A29" s="114" t="s">
        <v>12</v>
      </c>
      <c r="B29" s="2">
        <v>2800</v>
      </c>
      <c r="C29" s="2" t="s">
        <v>7</v>
      </c>
      <c r="D29" s="13">
        <f>B29/12</f>
        <v>233.33333333333334</v>
      </c>
      <c r="E29" s="2" t="s">
        <v>3</v>
      </c>
      <c r="F29" s="12"/>
      <c r="G29" s="21">
        <v>233</v>
      </c>
      <c r="H29" s="20">
        <v>233</v>
      </c>
      <c r="I29" s="19">
        <v>233</v>
      </c>
      <c r="J29" s="20">
        <v>233</v>
      </c>
      <c r="K29" s="19">
        <v>233</v>
      </c>
      <c r="L29" s="19">
        <v>466</v>
      </c>
      <c r="M29" s="19">
        <v>466</v>
      </c>
      <c r="N29" s="19">
        <v>466</v>
      </c>
      <c r="O29" s="359">
        <f t="shared" si="11"/>
        <v>2563</v>
      </c>
      <c r="P29" s="19">
        <v>0</v>
      </c>
      <c r="Q29" s="386">
        <f t="shared" ref="Q29:Q39" si="12">O29+P29</f>
        <v>2563</v>
      </c>
    </row>
    <row r="30" spans="1:17" x14ac:dyDescent="0.3">
      <c r="A30" s="114" t="s">
        <v>11</v>
      </c>
      <c r="B30" s="2">
        <v>8000</v>
      </c>
      <c r="C30" s="2" t="s">
        <v>7</v>
      </c>
      <c r="D30" s="13">
        <f>+B30/12</f>
        <v>666.66666666666663</v>
      </c>
      <c r="E30" s="2" t="s">
        <v>3</v>
      </c>
      <c r="F30" s="12"/>
      <c r="G30" s="21">
        <v>666</v>
      </c>
      <c r="H30" s="20">
        <v>666</v>
      </c>
      <c r="I30" s="19">
        <v>750</v>
      </c>
      <c r="J30" s="20">
        <v>666</v>
      </c>
      <c r="K30" s="19">
        <v>666</v>
      </c>
      <c r="L30" s="19">
        <v>666</v>
      </c>
      <c r="M30" s="19">
        <v>666</v>
      </c>
      <c r="N30" s="19">
        <v>666</v>
      </c>
      <c r="O30" s="359">
        <f t="shared" si="11"/>
        <v>5412</v>
      </c>
      <c r="P30" s="19">
        <v>0</v>
      </c>
      <c r="Q30" s="386">
        <f t="shared" si="12"/>
        <v>5412</v>
      </c>
    </row>
    <row r="31" spans="1:17" x14ac:dyDescent="0.3">
      <c r="A31" s="114" t="s">
        <v>10</v>
      </c>
      <c r="B31" s="2">
        <v>400</v>
      </c>
      <c r="C31" s="2" t="s">
        <v>9</v>
      </c>
      <c r="D31" s="13">
        <f>+B31/6</f>
        <v>66.666666666666671</v>
      </c>
      <c r="E31" s="2" t="s">
        <v>3</v>
      </c>
      <c r="F31" s="12"/>
      <c r="G31" s="21">
        <v>67</v>
      </c>
      <c r="H31" s="20">
        <v>67</v>
      </c>
      <c r="I31" s="19">
        <v>67</v>
      </c>
      <c r="J31" s="20">
        <v>67</v>
      </c>
      <c r="K31" s="19">
        <v>67</v>
      </c>
      <c r="L31" s="19">
        <v>67</v>
      </c>
      <c r="M31" s="19">
        <v>67</v>
      </c>
      <c r="N31" s="19">
        <v>67</v>
      </c>
      <c r="O31" s="359">
        <f t="shared" si="11"/>
        <v>536</v>
      </c>
      <c r="P31" s="19">
        <v>0</v>
      </c>
      <c r="Q31" s="386">
        <f t="shared" si="12"/>
        <v>536</v>
      </c>
    </row>
    <row r="32" spans="1:17" ht="15" customHeight="1" x14ac:dyDescent="0.3">
      <c r="A32" s="114" t="s">
        <v>8</v>
      </c>
      <c r="B32" s="2">
        <v>4100</v>
      </c>
      <c r="C32" s="2" t="s">
        <v>7</v>
      </c>
      <c r="D32" s="13">
        <f>B32/12</f>
        <v>341.66666666666669</v>
      </c>
      <c r="E32" s="2" t="s">
        <v>3</v>
      </c>
      <c r="F32" s="12"/>
      <c r="G32" s="21">
        <v>90</v>
      </c>
      <c r="H32" s="20">
        <v>90</v>
      </c>
      <c r="I32" s="15">
        <v>90</v>
      </c>
      <c r="J32" s="20">
        <v>90</v>
      </c>
      <c r="K32" s="15">
        <v>90</v>
      </c>
      <c r="L32" s="15">
        <v>90</v>
      </c>
      <c r="M32" s="15">
        <v>90</v>
      </c>
      <c r="N32" s="15">
        <v>90</v>
      </c>
      <c r="O32" s="359">
        <f t="shared" si="11"/>
        <v>720</v>
      </c>
      <c r="P32" s="15">
        <v>0</v>
      </c>
      <c r="Q32" s="386">
        <f t="shared" si="12"/>
        <v>720</v>
      </c>
    </row>
    <row r="33" spans="1:17" s="6" customFormat="1" ht="15" customHeight="1" thickBot="1" x14ac:dyDescent="0.35">
      <c r="A33" s="112" t="s">
        <v>6</v>
      </c>
      <c r="B33" s="4" t="s">
        <v>5</v>
      </c>
      <c r="C33" s="4" t="s">
        <v>4</v>
      </c>
      <c r="D33" s="5">
        <v>1601</v>
      </c>
      <c r="E33" s="4" t="s">
        <v>3</v>
      </c>
      <c r="F33" s="3"/>
      <c r="G33" s="27">
        <v>1601</v>
      </c>
      <c r="H33" s="26">
        <v>1601</v>
      </c>
      <c r="I33" s="75">
        <v>3500</v>
      </c>
      <c r="J33" s="26">
        <v>3500</v>
      </c>
      <c r="K33" s="75">
        <v>3500</v>
      </c>
      <c r="L33" s="75">
        <v>1200</v>
      </c>
      <c r="M33" s="75">
        <v>3500</v>
      </c>
      <c r="N33" s="75">
        <v>3500</v>
      </c>
      <c r="O33" s="357">
        <f t="shared" si="11"/>
        <v>21902</v>
      </c>
      <c r="P33" s="75">
        <v>0</v>
      </c>
      <c r="Q33" s="380">
        <f t="shared" si="12"/>
        <v>21902</v>
      </c>
    </row>
    <row r="34" spans="1:17" s="378" customFormat="1" ht="16.2" thickBot="1" x14ac:dyDescent="0.35">
      <c r="A34" s="371"/>
      <c r="B34" s="372"/>
      <c r="C34" s="372"/>
      <c r="D34" s="373"/>
      <c r="E34" s="372"/>
      <c r="F34" s="374"/>
      <c r="G34" s="375">
        <f>SUM(G28:G33)</f>
        <v>2797</v>
      </c>
      <c r="H34" s="376">
        <f t="shared" ref="H34:N34" si="13">SUM(H28:H33)</f>
        <v>2797</v>
      </c>
      <c r="I34" s="376">
        <f t="shared" si="13"/>
        <v>4780</v>
      </c>
      <c r="J34" s="376">
        <f t="shared" si="13"/>
        <v>4696</v>
      </c>
      <c r="K34" s="376">
        <f t="shared" si="13"/>
        <v>4696</v>
      </c>
      <c r="L34" s="376">
        <f t="shared" si="13"/>
        <v>2629</v>
      </c>
      <c r="M34" s="376">
        <f t="shared" si="13"/>
        <v>4929</v>
      </c>
      <c r="N34" s="376">
        <f t="shared" si="13"/>
        <v>4929</v>
      </c>
      <c r="O34" s="377">
        <f>SUM(O28:O33)</f>
        <v>32253</v>
      </c>
      <c r="P34" s="376">
        <f t="shared" ref="P34" si="14">SUM(P28:P33)</f>
        <v>0</v>
      </c>
      <c r="Q34" s="380">
        <f t="shared" si="12"/>
        <v>32253</v>
      </c>
    </row>
    <row r="35" spans="1:17" s="391" customFormat="1" ht="16.2" thickBot="1" x14ac:dyDescent="0.35">
      <c r="A35" s="400" t="s">
        <v>2</v>
      </c>
      <c r="B35" s="401"/>
      <c r="C35" s="401"/>
      <c r="D35" s="402"/>
      <c r="E35" s="401"/>
      <c r="F35" s="403"/>
      <c r="G35" s="404">
        <f t="shared" ref="G35:P35" si="15">G23+G27+G28+G29+G30+G31+G32+G33</f>
        <v>20460.3685</v>
      </c>
      <c r="H35" s="405">
        <f t="shared" si="15"/>
        <v>17519.731400000001</v>
      </c>
      <c r="I35" s="405">
        <f t="shared" si="15"/>
        <v>24221.040700000001</v>
      </c>
      <c r="J35" s="405">
        <f t="shared" si="15"/>
        <v>23781.216399999998</v>
      </c>
      <c r="K35" s="405">
        <f t="shared" si="15"/>
        <v>22381.500599999999</v>
      </c>
      <c r="L35" s="405">
        <f t="shared" si="15"/>
        <v>15297.960499999999</v>
      </c>
      <c r="M35" s="405">
        <f t="shared" si="15"/>
        <v>15337.1052</v>
      </c>
      <c r="N35" s="405">
        <f t="shared" si="15"/>
        <v>23855.424499999997</v>
      </c>
      <c r="O35" s="400">
        <f t="shared" si="15"/>
        <v>162854.34779999999</v>
      </c>
      <c r="P35" s="405">
        <f t="shared" si="15"/>
        <v>15853.7</v>
      </c>
      <c r="Q35" s="400">
        <f t="shared" si="12"/>
        <v>178708.0478</v>
      </c>
    </row>
    <row r="36" spans="1:17" ht="16.2" thickTop="1" x14ac:dyDescent="0.3">
      <c r="A36" s="114"/>
      <c r="D36" s="11"/>
      <c r="F36" s="135"/>
      <c r="G36" s="21"/>
      <c r="H36" s="20"/>
      <c r="I36" s="19"/>
      <c r="J36" s="20"/>
      <c r="K36" s="19"/>
      <c r="L36" s="19"/>
      <c r="M36" s="19"/>
      <c r="N36" s="19"/>
      <c r="O36" s="359"/>
      <c r="P36" s="19"/>
      <c r="Q36" s="386">
        <f t="shared" si="12"/>
        <v>0</v>
      </c>
    </row>
    <row r="37" spans="1:17" s="391" customFormat="1" x14ac:dyDescent="0.3">
      <c r="A37" s="390" t="s">
        <v>1</v>
      </c>
      <c r="D37" s="392"/>
      <c r="E37" s="391">
        <v>0</v>
      </c>
      <c r="F37" s="393"/>
      <c r="G37" s="397">
        <f t="shared" ref="G37:P37" si="16">G3-G35</f>
        <v>2890.5115000000005</v>
      </c>
      <c r="H37" s="398">
        <f t="shared" si="16"/>
        <v>925.26859999999942</v>
      </c>
      <c r="I37" s="398">
        <f t="shared" si="16"/>
        <v>-903.32070000000022</v>
      </c>
      <c r="J37" s="398">
        <f t="shared" si="16"/>
        <v>-591.67639999999665</v>
      </c>
      <c r="K37" s="398">
        <f t="shared" si="16"/>
        <v>505.9393999999993</v>
      </c>
      <c r="L37" s="398">
        <f t="shared" si="16"/>
        <v>2522.0395000000008</v>
      </c>
      <c r="M37" s="398">
        <f t="shared" si="16"/>
        <v>-3617.1052</v>
      </c>
      <c r="N37" s="398">
        <f t="shared" si="16"/>
        <v>-977.30449999999837</v>
      </c>
      <c r="O37" s="399">
        <f t="shared" si="16"/>
        <v>754.352200000023</v>
      </c>
      <c r="P37" s="398">
        <f t="shared" si="16"/>
        <v>1356.2999999999993</v>
      </c>
      <c r="Q37" s="399">
        <f t="shared" si="12"/>
        <v>2110.6522000000223</v>
      </c>
    </row>
    <row r="38" spans="1:17" x14ac:dyDescent="0.3">
      <c r="A38" s="114"/>
      <c r="D38" s="11"/>
      <c r="F38" s="135"/>
      <c r="G38" s="13"/>
      <c r="O38" s="358"/>
      <c r="Q38" s="382"/>
    </row>
    <row r="39" spans="1:17" s="391" customFormat="1" x14ac:dyDescent="0.3">
      <c r="A39" s="390" t="s">
        <v>0</v>
      </c>
      <c r="D39" s="392"/>
      <c r="F39" s="393"/>
      <c r="G39" s="394">
        <f t="shared" ref="G39:P39" si="17">G37/G3</f>
        <v>0.12378597723083672</v>
      </c>
      <c r="H39" s="395">
        <f t="shared" si="17"/>
        <v>5.0163654106803977E-2</v>
      </c>
      <c r="I39" s="395">
        <f t="shared" si="17"/>
        <v>-3.8739666656945886E-2</v>
      </c>
      <c r="J39" s="395">
        <f t="shared" si="17"/>
        <v>-2.5514796757503452E-2</v>
      </c>
      <c r="K39" s="395">
        <f t="shared" si="17"/>
        <v>2.2105547846329659E-2</v>
      </c>
      <c r="L39" s="395">
        <f t="shared" si="17"/>
        <v>0.14152859147025817</v>
      </c>
      <c r="M39" s="395">
        <f t="shared" si="17"/>
        <v>-0.30862672354948806</v>
      </c>
      <c r="N39" s="395">
        <f t="shared" si="17"/>
        <v>-4.2717867552054034E-2</v>
      </c>
      <c r="O39" s="396">
        <f t="shared" si="17"/>
        <v>4.6107095771803271E-3</v>
      </c>
      <c r="P39" s="395">
        <f t="shared" si="17"/>
        <v>7.8808832074375321E-2</v>
      </c>
      <c r="Q39" s="396">
        <f t="shared" si="12"/>
        <v>8.3419541651555643E-2</v>
      </c>
    </row>
    <row r="40" spans="1:17" ht="16.2" thickBot="1" x14ac:dyDescent="0.35">
      <c r="A40" s="112"/>
      <c r="B40" s="6"/>
      <c r="C40" s="90"/>
      <c r="D40" s="7"/>
      <c r="E40" s="6"/>
      <c r="F40" s="90"/>
      <c r="G40" s="5"/>
      <c r="H40" s="4"/>
      <c r="I40" s="4"/>
      <c r="J40" s="4"/>
      <c r="K40" s="4"/>
      <c r="L40" s="4"/>
      <c r="M40" s="4"/>
      <c r="N40" s="4"/>
      <c r="O40" s="362"/>
      <c r="P40" s="4"/>
      <c r="Q40" s="389"/>
    </row>
    <row r="41" spans="1:17" ht="15.75" hidden="1" customHeight="1" x14ac:dyDescent="0.3">
      <c r="A41" s="129"/>
      <c r="F41" s="135"/>
      <c r="O41" s="296"/>
      <c r="Q41" s="296"/>
    </row>
    <row r="42" spans="1:17" ht="15.75" hidden="1" customHeight="1" x14ac:dyDescent="0.3">
      <c r="A42" s="114" t="s">
        <v>72</v>
      </c>
      <c r="F42" s="135"/>
      <c r="G42" s="101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O42" s="307">
        <f>SUM(G42:L42)</f>
        <v>0</v>
      </c>
      <c r="Q42" s="307">
        <f>SUM(I42:N42)</f>
        <v>0</v>
      </c>
    </row>
    <row r="43" spans="1:17" ht="15.75" hidden="1" customHeight="1" x14ac:dyDescent="0.3">
      <c r="A43" s="114" t="s">
        <v>154</v>
      </c>
      <c r="F43" s="135"/>
      <c r="I43" s="2">
        <f>I6</f>
        <v>2.1800000000000002</v>
      </c>
      <c r="O43" s="296"/>
      <c r="Q43" s="296"/>
    </row>
    <row r="44" spans="1:17" ht="15.75" hidden="1" customHeight="1" x14ac:dyDescent="0.3">
      <c r="A44" s="145" t="s">
        <v>85</v>
      </c>
      <c r="F44" s="135"/>
      <c r="G44" s="116" t="s">
        <v>83</v>
      </c>
      <c r="H44" s="116" t="s">
        <v>83</v>
      </c>
      <c r="I44" s="116">
        <f>I43-2.05</f>
        <v>0.13000000000000034</v>
      </c>
      <c r="J44" s="116" t="s">
        <v>83</v>
      </c>
      <c r="K44" s="116" t="s">
        <v>83</v>
      </c>
      <c r="L44" s="116" t="s">
        <v>83</v>
      </c>
      <c r="M44" s="116" t="s">
        <v>83</v>
      </c>
      <c r="N44" s="116"/>
      <c r="O44" s="308" t="s">
        <v>83</v>
      </c>
      <c r="P44" s="116"/>
      <c r="Q44" s="308" t="s">
        <v>83</v>
      </c>
    </row>
    <row r="45" spans="1:17" ht="31.5" hidden="1" customHeight="1" x14ac:dyDescent="0.3">
      <c r="A45" s="130" t="s">
        <v>73</v>
      </c>
      <c r="F45" s="135"/>
      <c r="G45" s="96">
        <f>G7*0.2</f>
        <v>715.59633027522932</v>
      </c>
      <c r="H45" s="96">
        <f>H7*0.2</f>
        <v>591.83853211009171</v>
      </c>
      <c r="I45" s="96">
        <f>I7*I44</f>
        <v>530.3850917431206</v>
      </c>
      <c r="J45" s="96">
        <f>J7*0.2</f>
        <v>825.6880733944954</v>
      </c>
      <c r="K45" s="96">
        <f>K7*0.2</f>
        <v>777.83944954128447</v>
      </c>
      <c r="L45" s="96">
        <f>L7*0.2</f>
        <v>556.24495412844033</v>
      </c>
      <c r="M45" s="96">
        <f>M7*0.2</f>
        <v>457.83486238532106</v>
      </c>
      <c r="N45" s="91">
        <v>0</v>
      </c>
      <c r="O45" s="300">
        <f>SUM(G45:N45)</f>
        <v>4455.4272935779827</v>
      </c>
      <c r="P45" s="91">
        <v>0</v>
      </c>
      <c r="Q45" s="300">
        <f>SUM(I45:P45)</f>
        <v>7603.4197247706452</v>
      </c>
    </row>
    <row r="46" spans="1:17" ht="32.25" hidden="1" customHeight="1" thickBot="1" x14ac:dyDescent="0.35">
      <c r="A46" s="131" t="s">
        <v>82</v>
      </c>
      <c r="B46" s="7"/>
      <c r="C46" s="6"/>
      <c r="D46" s="6"/>
      <c r="E46" s="6"/>
      <c r="F46" s="90"/>
      <c r="G46" s="98">
        <f t="shared" ref="G46:M46" si="18">G37+G45</f>
        <v>3606.1078302752298</v>
      </c>
      <c r="H46" s="98">
        <f t="shared" si="18"/>
        <v>1517.1071321100912</v>
      </c>
      <c r="I46" s="98">
        <f t="shared" si="18"/>
        <v>-372.93560825687962</v>
      </c>
      <c r="J46" s="98">
        <f t="shared" si="18"/>
        <v>234.01167339449876</v>
      </c>
      <c r="K46" s="98">
        <f t="shared" si="18"/>
        <v>1283.7788495412838</v>
      </c>
      <c r="L46" s="98">
        <f t="shared" si="18"/>
        <v>3078.2844541284412</v>
      </c>
      <c r="M46" s="98">
        <f t="shared" si="18"/>
        <v>-3159.2703376146787</v>
      </c>
      <c r="N46" s="98">
        <f>N45</f>
        <v>0</v>
      </c>
      <c r="O46" s="309">
        <f>O37+O45</f>
        <v>5209.7794935780057</v>
      </c>
      <c r="P46" s="98">
        <f>P45</f>
        <v>0</v>
      </c>
      <c r="Q46" s="309">
        <f>Q37+Q45</f>
        <v>9714.0719247706675</v>
      </c>
    </row>
    <row r="47" spans="1:17" ht="15.75" hidden="1" customHeight="1" x14ac:dyDescent="0.3">
      <c r="A47" s="130"/>
      <c r="O47" s="296"/>
      <c r="Q47" s="296"/>
    </row>
    <row r="48" spans="1:17" s="269" customFormat="1" ht="15.75" hidden="1" customHeight="1" x14ac:dyDescent="0.3">
      <c r="A48" s="130" t="s">
        <v>157</v>
      </c>
      <c r="G48" s="96"/>
      <c r="H48" s="96"/>
      <c r="I48" s="97">
        <f>0.5*I27</f>
        <v>1997.6053499999998</v>
      </c>
      <c r="J48" s="96"/>
      <c r="K48" s="97"/>
      <c r="L48" s="97"/>
      <c r="M48" s="97"/>
      <c r="N48" s="97"/>
      <c r="O48" s="300"/>
      <c r="P48" s="97"/>
      <c r="Q48" s="300"/>
    </row>
    <row r="49" spans="1:17" ht="32.25" hidden="1" customHeight="1" thickBot="1" x14ac:dyDescent="0.35">
      <c r="A49" s="131" t="s">
        <v>158</v>
      </c>
      <c r="B49" s="7"/>
      <c r="C49" s="6"/>
      <c r="D49" s="6"/>
      <c r="E49" s="6"/>
      <c r="F49" s="90"/>
      <c r="G49" s="98">
        <f t="shared" ref="G49:M49" si="19">G39+G47</f>
        <v>0.12378597723083672</v>
      </c>
      <c r="H49" s="98">
        <f t="shared" si="19"/>
        <v>5.0163654106803977E-2</v>
      </c>
      <c r="I49" s="98">
        <f t="shared" si="19"/>
        <v>-3.8739666656945886E-2</v>
      </c>
      <c r="J49" s="98">
        <f t="shared" si="19"/>
        <v>-2.5514796757503452E-2</v>
      </c>
      <c r="K49" s="98">
        <f t="shared" si="19"/>
        <v>2.2105547846329659E-2</v>
      </c>
      <c r="L49" s="98">
        <f t="shared" si="19"/>
        <v>0.14152859147025817</v>
      </c>
      <c r="M49" s="98">
        <f t="shared" si="19"/>
        <v>-0.30862672354948806</v>
      </c>
      <c r="N49" s="98">
        <f>N47</f>
        <v>0</v>
      </c>
      <c r="O49" s="309">
        <f>O39+O47</f>
        <v>4.6107095771803271E-3</v>
      </c>
      <c r="P49" s="98">
        <f>P47</f>
        <v>0</v>
      </c>
      <c r="Q49" s="309">
        <f>Q39+Q47</f>
        <v>8.3419541651555643E-2</v>
      </c>
    </row>
    <row r="50" spans="1:17" ht="16.5" hidden="1" customHeight="1" thickTop="1" x14ac:dyDescent="0.3">
      <c r="A50" s="130"/>
      <c r="O50" s="310"/>
      <c r="Q50" s="310"/>
    </row>
    <row r="51" spans="1:17" ht="15.75" hidden="1" customHeight="1" x14ac:dyDescent="0.3">
      <c r="A51" s="130" t="s">
        <v>159</v>
      </c>
      <c r="I51" s="91">
        <f>I27*70%</f>
        <v>2796.6474899999994</v>
      </c>
      <c r="O51" s="296"/>
      <c r="Q51" s="296"/>
    </row>
    <row r="52" spans="1:17" s="269" customFormat="1" ht="15.75" hidden="1" customHeight="1" x14ac:dyDescent="0.3">
      <c r="A52" s="130" t="s">
        <v>156</v>
      </c>
      <c r="G52" s="96"/>
      <c r="H52" s="96"/>
      <c r="I52" s="96">
        <f>I27*30%</f>
        <v>1198.5632099999998</v>
      </c>
      <c r="J52" s="96"/>
      <c r="K52" s="97"/>
      <c r="L52" s="97"/>
      <c r="M52" s="97"/>
      <c r="N52" s="97"/>
      <c r="O52" s="311"/>
      <c r="P52" s="97"/>
      <c r="Q52" s="311"/>
    </row>
    <row r="53" spans="1:17" ht="32.25" hidden="1" customHeight="1" thickBot="1" x14ac:dyDescent="0.35">
      <c r="A53" s="131" t="s">
        <v>155</v>
      </c>
      <c r="B53" s="7"/>
      <c r="C53" s="6"/>
      <c r="D53" s="6"/>
      <c r="E53" s="6"/>
      <c r="F53" s="90"/>
      <c r="G53" s="98">
        <f>G42+G50</f>
        <v>0</v>
      </c>
      <c r="H53" s="98">
        <f>H42+H50</f>
        <v>0</v>
      </c>
      <c r="I53" s="98">
        <f>I37+I52</f>
        <v>295.24250999999958</v>
      </c>
      <c r="J53" s="98">
        <f>J42+J50</f>
        <v>0</v>
      </c>
      <c r="K53" s="98">
        <f>K42+K50</f>
        <v>0</v>
      </c>
      <c r="L53" s="98">
        <f>L42+L50</f>
        <v>0</v>
      </c>
      <c r="M53" s="98">
        <f>M42+M50</f>
        <v>0</v>
      </c>
      <c r="N53" s="98">
        <f>N50</f>
        <v>0</v>
      </c>
      <c r="O53" s="309">
        <f>O42+O50</f>
        <v>0</v>
      </c>
      <c r="P53" s="98">
        <f>P50</f>
        <v>0</v>
      </c>
      <c r="Q53" s="309">
        <f>Q42+Q50</f>
        <v>0</v>
      </c>
    </row>
    <row r="54" spans="1:17" ht="16.2" thickBot="1" x14ac:dyDescent="0.35"/>
    <row r="55" spans="1:17" x14ac:dyDescent="0.3">
      <c r="A55" s="129" t="s">
        <v>168</v>
      </c>
      <c r="B55" s="118"/>
      <c r="C55" s="416"/>
      <c r="D55" s="62"/>
      <c r="E55" s="118" t="s">
        <v>14</v>
      </c>
      <c r="F55" s="128">
        <v>0.17</v>
      </c>
      <c r="G55" s="417">
        <v>860.7</v>
      </c>
      <c r="H55" s="278">
        <v>663.6</v>
      </c>
      <c r="I55" s="279"/>
      <c r="J55" s="278">
        <v>57</v>
      </c>
      <c r="K55" s="279">
        <v>712.2</v>
      </c>
      <c r="L55" s="279">
        <v>2325</v>
      </c>
      <c r="M55" s="279">
        <v>4293</v>
      </c>
      <c r="N55" s="279"/>
      <c r="O55" s="418">
        <f>SUM(G55:N55)</f>
        <v>8911.5</v>
      </c>
      <c r="P55" s="279"/>
      <c r="Q55" s="419"/>
    </row>
    <row r="56" spans="1:17" s="6" customFormat="1" ht="16.2" thickBot="1" x14ac:dyDescent="0.35">
      <c r="A56" s="112" t="s">
        <v>169</v>
      </c>
      <c r="B56" s="4"/>
      <c r="C56" s="4"/>
      <c r="D56" s="5"/>
      <c r="E56" s="4" t="s">
        <v>14</v>
      </c>
      <c r="F56" s="3">
        <v>0.22</v>
      </c>
      <c r="G56" s="27">
        <v>719</v>
      </c>
      <c r="H56" s="26">
        <v>339</v>
      </c>
      <c r="I56" s="28">
        <v>5190</v>
      </c>
      <c r="J56" s="26"/>
      <c r="K56" s="28">
        <v>1902</v>
      </c>
      <c r="L56" s="28">
        <v>1246</v>
      </c>
      <c r="M56" s="28">
        <v>1187</v>
      </c>
      <c r="N56" s="28">
        <v>583</v>
      </c>
      <c r="O56" s="357">
        <f>SUM(G56:N56)</f>
        <v>11166</v>
      </c>
      <c r="P56" s="28"/>
      <c r="Q56" s="380"/>
    </row>
    <row r="57" spans="1:17" s="413" customFormat="1" ht="16.2" thickBot="1" x14ac:dyDescent="0.35">
      <c r="A57" s="406"/>
      <c r="B57" s="407"/>
      <c r="C57" s="407"/>
      <c r="D57" s="408"/>
      <c r="E57" s="407"/>
      <c r="F57" s="409"/>
      <c r="G57" s="410">
        <f t="shared" ref="G57:Q57" si="20">SUM(G55:G56)</f>
        <v>1579.7</v>
      </c>
      <c r="H57" s="411">
        <f t="shared" si="20"/>
        <v>1002.6</v>
      </c>
      <c r="I57" s="411">
        <f t="shared" si="20"/>
        <v>5190</v>
      </c>
      <c r="J57" s="411">
        <f t="shared" si="20"/>
        <v>57</v>
      </c>
      <c r="K57" s="411">
        <f t="shared" si="20"/>
        <v>2614.1999999999998</v>
      </c>
      <c r="L57" s="411">
        <f t="shared" si="20"/>
        <v>3571</v>
      </c>
      <c r="M57" s="411">
        <f t="shared" si="20"/>
        <v>5480</v>
      </c>
      <c r="N57" s="411">
        <f t="shared" si="20"/>
        <v>583</v>
      </c>
      <c r="O57" s="412">
        <f t="shared" si="20"/>
        <v>20077.5</v>
      </c>
      <c r="P57" s="411">
        <f t="shared" si="20"/>
        <v>0</v>
      </c>
      <c r="Q57" s="361">
        <f t="shared" si="20"/>
        <v>0</v>
      </c>
    </row>
    <row r="59" spans="1:17" ht="16.2" thickBot="1" x14ac:dyDescent="0.35">
      <c r="A59" s="252" t="s">
        <v>170</v>
      </c>
    </row>
    <row r="60" spans="1:17" x14ac:dyDescent="0.3">
      <c r="A60" s="129" t="s">
        <v>16</v>
      </c>
      <c r="B60" s="118"/>
      <c r="C60" s="416"/>
      <c r="D60" s="62"/>
      <c r="E60" s="118" t="s">
        <v>14</v>
      </c>
      <c r="F60" s="128">
        <v>0.17</v>
      </c>
      <c r="G60" s="417">
        <f>G25-G55</f>
        <v>771.15550000000007</v>
      </c>
      <c r="H60" s="278">
        <f t="shared" ref="H60:M61" si="21">H25-H55</f>
        <v>626.91420000000005</v>
      </c>
      <c r="I60" s="279">
        <f t="shared" si="21"/>
        <v>1741.5020999999999</v>
      </c>
      <c r="J60" s="278">
        <f t="shared" si="21"/>
        <v>1513.5892000000001</v>
      </c>
      <c r="K60" s="279">
        <f t="shared" si="21"/>
        <v>742.41180000000031</v>
      </c>
      <c r="L60" s="279">
        <f t="shared" si="21"/>
        <v>-1318.7784999999999</v>
      </c>
      <c r="M60" s="279">
        <f t="shared" si="21"/>
        <v>-3469.0643999999998</v>
      </c>
      <c r="N60" s="279">
        <f t="shared" ref="N60" si="22">N40*$F60</f>
        <v>0</v>
      </c>
      <c r="O60" s="418">
        <f>SUM(G60:N60)</f>
        <v>607.72990000000027</v>
      </c>
      <c r="P60" s="279"/>
      <c r="Q60" s="419"/>
    </row>
    <row r="61" spans="1:17" s="6" customFormat="1" ht="16.2" thickBot="1" x14ac:dyDescent="0.35">
      <c r="A61" s="112" t="s">
        <v>171</v>
      </c>
      <c r="B61" s="4"/>
      <c r="C61" s="4"/>
      <c r="D61" s="5"/>
      <c r="E61" s="4" t="s">
        <v>14</v>
      </c>
      <c r="F61" s="3">
        <v>0.22</v>
      </c>
      <c r="G61" s="27">
        <f>G26-G56</f>
        <v>1392.8130000000001</v>
      </c>
      <c r="H61" s="26">
        <f t="shared" si="21"/>
        <v>1331.0771999999999</v>
      </c>
      <c r="I61" s="28">
        <f t="shared" si="21"/>
        <v>-2936.2914000000001</v>
      </c>
      <c r="J61" s="26">
        <f t="shared" si="21"/>
        <v>2032.5272</v>
      </c>
      <c r="K61" s="28">
        <f t="shared" si="21"/>
        <v>-19.561199999999872</v>
      </c>
      <c r="L61" s="28">
        <f t="shared" si="21"/>
        <v>56.168999999999869</v>
      </c>
      <c r="M61" s="28">
        <f t="shared" si="21"/>
        <v>-120.73039999999992</v>
      </c>
      <c r="N61" s="28">
        <f t="shared" ref="N61" si="23">N40*$F61</f>
        <v>0</v>
      </c>
      <c r="O61" s="357">
        <f>SUM(G61:N61)</f>
        <v>1736.0033999999998</v>
      </c>
      <c r="P61" s="28"/>
      <c r="Q61" s="380"/>
    </row>
    <row r="62" spans="1:17" s="413" customFormat="1" ht="16.2" thickBot="1" x14ac:dyDescent="0.35">
      <c r="A62" s="406"/>
      <c r="B62" s="407"/>
      <c r="C62" s="407"/>
      <c r="D62" s="408"/>
      <c r="E62" s="407"/>
      <c r="F62" s="409"/>
      <c r="G62" s="410">
        <f t="shared" ref="G62:Q62" si="24">SUM(G60:G61)</f>
        <v>2163.9684999999999</v>
      </c>
      <c r="H62" s="411">
        <f t="shared" si="24"/>
        <v>1957.9913999999999</v>
      </c>
      <c r="I62" s="411">
        <f t="shared" si="24"/>
        <v>-1194.7893000000001</v>
      </c>
      <c r="J62" s="411">
        <f t="shared" si="24"/>
        <v>3546.1163999999999</v>
      </c>
      <c r="K62" s="411">
        <f t="shared" si="24"/>
        <v>722.85060000000044</v>
      </c>
      <c r="L62" s="411">
        <f t="shared" si="24"/>
        <v>-1262.6095</v>
      </c>
      <c r="M62" s="411">
        <f t="shared" si="24"/>
        <v>-3589.7947999999997</v>
      </c>
      <c r="N62" s="411">
        <f t="shared" si="24"/>
        <v>0</v>
      </c>
      <c r="O62" s="412">
        <f t="shared" si="24"/>
        <v>2343.7332999999999</v>
      </c>
      <c r="P62" s="411">
        <f t="shared" si="24"/>
        <v>0</v>
      </c>
      <c r="Q62" s="361">
        <f t="shared" si="24"/>
        <v>0</v>
      </c>
    </row>
    <row r="64" spans="1:17" x14ac:dyDescent="0.3">
      <c r="Q64" s="424">
        <f>O62+Q37</f>
        <v>4454.3855000000221</v>
      </c>
    </row>
  </sheetData>
  <mergeCells count="3">
    <mergeCell ref="B1:C1"/>
    <mergeCell ref="E1:F1"/>
    <mergeCell ref="G1:Q1"/>
  </mergeCells>
  <pageMargins left="0.31496062992125984" right="0.31496062992125984" top="0.35433070866141736" bottom="0.15748031496062992" header="0.31496062992125984" footer="0.31496062992125984"/>
  <pageSetup paperSize="9" scale="85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77ABF-F7BA-4F79-858D-6568BA1A6E11}">
  <sheetPr>
    <pageSetUpPr fitToPage="1"/>
  </sheetPr>
  <dimension ref="A1:N64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K16" sqref="K16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3.21875" style="2" customWidth="1" collapsed="1"/>
    <col min="8" max="11" width="13.21875" style="2" customWidth="1"/>
    <col min="12" max="12" width="13.44140625" style="292" customWidth="1"/>
    <col min="13" max="13" width="14.6640625" style="2" customWidth="1"/>
    <col min="14" max="14" width="13.44140625" style="292" customWidth="1"/>
    <col min="15" max="16384" width="9.109375" style="1"/>
  </cols>
  <sheetData>
    <row r="1" spans="1:14" ht="27.75" customHeight="1" thickBot="1" x14ac:dyDescent="0.35">
      <c r="A1" s="415" t="s">
        <v>44</v>
      </c>
      <c r="B1" s="478"/>
      <c r="C1" s="478"/>
      <c r="D1" s="62"/>
      <c r="E1" s="470"/>
      <c r="F1" s="470"/>
      <c r="G1" s="488">
        <v>45565</v>
      </c>
      <c r="H1" s="483"/>
      <c r="I1" s="483"/>
      <c r="J1" s="483"/>
      <c r="K1" s="483"/>
      <c r="L1" s="483"/>
      <c r="M1" s="483"/>
      <c r="N1" s="489"/>
    </row>
    <row r="2" spans="1:14" ht="18" customHeight="1" thickBot="1" x14ac:dyDescent="0.35">
      <c r="A2" s="111"/>
      <c r="B2" s="33"/>
      <c r="C2" s="33"/>
      <c r="D2" s="68"/>
      <c r="E2" s="33"/>
      <c r="F2" s="132"/>
      <c r="G2" s="345" t="s">
        <v>38</v>
      </c>
      <c r="H2" s="330" t="s">
        <v>151</v>
      </c>
      <c r="I2" s="330" t="s">
        <v>152</v>
      </c>
      <c r="J2" s="330" t="s">
        <v>164</v>
      </c>
      <c r="K2" s="330" t="s">
        <v>166</v>
      </c>
      <c r="L2" s="331" t="s">
        <v>34</v>
      </c>
      <c r="M2" s="353" t="s">
        <v>59</v>
      </c>
      <c r="N2" s="379" t="s">
        <v>34</v>
      </c>
    </row>
    <row r="3" spans="1:14" ht="23.25" customHeight="1" thickBot="1" x14ac:dyDescent="0.35">
      <c r="A3" s="112" t="s">
        <v>33</v>
      </c>
      <c r="B3" s="65"/>
      <c r="C3" s="65"/>
      <c r="D3" s="7"/>
      <c r="E3" s="65"/>
      <c r="F3" s="133"/>
      <c r="G3" s="346">
        <v>20730</v>
      </c>
      <c r="H3" s="335">
        <v>17682.87</v>
      </c>
      <c r="I3" s="335">
        <v>27753.8</v>
      </c>
      <c r="J3" s="335">
        <v>24770</v>
      </c>
      <c r="K3" s="335">
        <v>32871.49</v>
      </c>
      <c r="L3" s="294">
        <f>SUM(G3:K3)</f>
        <v>123808.16</v>
      </c>
      <c r="M3" s="354">
        <v>210259.71</v>
      </c>
      <c r="N3" s="380">
        <f>L3+M3</f>
        <v>334067.87</v>
      </c>
    </row>
    <row r="4" spans="1:14" s="6" customFormat="1" ht="16.2" thickBot="1" x14ac:dyDescent="0.35">
      <c r="A4" s="113" t="s">
        <v>45</v>
      </c>
      <c r="B4" s="71"/>
      <c r="C4" s="71"/>
      <c r="D4" s="68"/>
      <c r="E4" s="71"/>
      <c r="F4" s="134"/>
      <c r="G4" s="347">
        <v>24</v>
      </c>
      <c r="H4" s="336">
        <v>21</v>
      </c>
      <c r="I4" s="336">
        <v>21</v>
      </c>
      <c r="J4" s="336">
        <v>30</v>
      </c>
      <c r="K4" s="336">
        <v>30</v>
      </c>
      <c r="L4" s="295">
        <f>SUM(G4:K4)</f>
        <v>126</v>
      </c>
      <c r="M4" s="355"/>
      <c r="N4" s="381">
        <f t="shared" ref="N4:N21" si="0">L4+M4</f>
        <v>126</v>
      </c>
    </row>
    <row r="5" spans="1:14" x14ac:dyDescent="0.3">
      <c r="A5" s="114" t="s">
        <v>32</v>
      </c>
      <c r="D5" s="11"/>
      <c r="F5" s="135"/>
      <c r="G5" s="348">
        <v>7201.8</v>
      </c>
      <c r="H5" s="337">
        <v>5270.5</v>
      </c>
      <c r="I5" s="337">
        <v>10701.8</v>
      </c>
      <c r="J5" s="338">
        <v>9101.9</v>
      </c>
      <c r="K5" s="338">
        <v>11370.7</v>
      </c>
      <c r="L5" s="296">
        <f>SUM(G5:K5)</f>
        <v>43646.7</v>
      </c>
      <c r="N5" s="382">
        <f t="shared" si="0"/>
        <v>43646.7</v>
      </c>
    </row>
    <row r="6" spans="1:14" x14ac:dyDescent="0.3">
      <c r="A6" s="114" t="s">
        <v>31</v>
      </c>
      <c r="B6" s="59"/>
      <c r="C6" s="59"/>
      <c r="D6" s="60"/>
      <c r="E6" s="59"/>
      <c r="F6" s="136"/>
      <c r="G6" s="348">
        <v>2.15</v>
      </c>
      <c r="H6" s="337">
        <v>2.15</v>
      </c>
      <c r="I6" s="337">
        <v>2.15</v>
      </c>
      <c r="J6" s="337">
        <v>2.15</v>
      </c>
      <c r="K6" s="337">
        <v>2.15</v>
      </c>
      <c r="L6" s="296">
        <v>2.15</v>
      </c>
      <c r="N6" s="382">
        <f t="shared" si="0"/>
        <v>2.15</v>
      </c>
    </row>
    <row r="7" spans="1:14" x14ac:dyDescent="0.3">
      <c r="A7" s="114" t="s">
        <v>30</v>
      </c>
      <c r="B7" s="59"/>
      <c r="C7" s="59"/>
      <c r="D7" s="60"/>
      <c r="E7" s="59"/>
      <c r="F7" s="136"/>
      <c r="G7" s="58">
        <f>G12/G6</f>
        <v>4079.4837209302323</v>
      </c>
      <c r="H7" s="57">
        <f t="shared" ref="H7:L7" si="1">H12/H6</f>
        <v>3924.6418604651162</v>
      </c>
      <c r="I7" s="57">
        <f t="shared" si="1"/>
        <v>7057.2930232558147</v>
      </c>
      <c r="J7" s="57">
        <f t="shared" si="1"/>
        <v>5581.3069767441857</v>
      </c>
      <c r="K7" s="57">
        <f t="shared" si="1"/>
        <v>7469.2139534883718</v>
      </c>
      <c r="L7" s="297">
        <f t="shared" si="1"/>
        <v>28111.939534883721</v>
      </c>
      <c r="M7" s="101"/>
      <c r="N7" s="383">
        <f t="shared" si="0"/>
        <v>28111.939534883721</v>
      </c>
    </row>
    <row r="8" spans="1:14" x14ac:dyDescent="0.3">
      <c r="A8" s="114" t="s">
        <v>29</v>
      </c>
      <c r="B8" s="59"/>
      <c r="C8" s="59"/>
      <c r="D8" s="60"/>
      <c r="E8" s="59"/>
      <c r="F8" s="136"/>
      <c r="G8" s="58">
        <f t="shared" ref="G8:L8" si="2">G5/G7</f>
        <v>1.7653704470127891</v>
      </c>
      <c r="H8" s="57">
        <f t="shared" si="2"/>
        <v>1.3429250839655937</v>
      </c>
      <c r="I8" s="57">
        <f t="shared" si="2"/>
        <v>1.5164171254806176</v>
      </c>
      <c r="J8" s="57">
        <f t="shared" si="2"/>
        <v>1.6307829040626476</v>
      </c>
      <c r="K8" s="57">
        <f t="shared" si="2"/>
        <v>1.5223422532553783</v>
      </c>
      <c r="L8" s="297">
        <f t="shared" si="2"/>
        <v>1.5526036524744016</v>
      </c>
      <c r="M8" s="101"/>
      <c r="N8" s="383">
        <f t="shared" si="0"/>
        <v>1.5526036524744016</v>
      </c>
    </row>
    <row r="9" spans="1:14" ht="16.2" thickBot="1" x14ac:dyDescent="0.35">
      <c r="A9" s="112" t="s">
        <v>66</v>
      </c>
      <c r="B9" s="55"/>
      <c r="C9" s="55"/>
      <c r="D9" s="56"/>
      <c r="E9" s="55"/>
      <c r="F9" s="140"/>
      <c r="G9" s="139">
        <f t="shared" ref="G9:K9" si="3">G3/G5</f>
        <v>2.8784470549029408</v>
      </c>
      <c r="H9" s="92">
        <f t="shared" si="3"/>
        <v>3.3550649843468361</v>
      </c>
      <c r="I9" s="92">
        <f t="shared" si="3"/>
        <v>2.5933768151152146</v>
      </c>
      <c r="J9" s="92">
        <f t="shared" si="3"/>
        <v>2.7214098155330206</v>
      </c>
      <c r="K9" s="92">
        <f t="shared" si="3"/>
        <v>2.8908941402024499</v>
      </c>
      <c r="L9" s="298">
        <f>(L3-K3)/L5</f>
        <v>2.0834718317765151</v>
      </c>
      <c r="M9" s="4"/>
      <c r="N9" s="384">
        <f t="shared" si="0"/>
        <v>2.0834718317765151</v>
      </c>
    </row>
    <row r="10" spans="1:14" ht="16.2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8"/>
      <c r="H10" s="47"/>
      <c r="I10" s="47"/>
      <c r="J10" s="47"/>
      <c r="K10" s="356"/>
      <c r="L10" s="267"/>
      <c r="M10" s="356"/>
      <c r="N10" s="385"/>
    </row>
    <row r="11" spans="1:14" x14ac:dyDescent="0.3">
      <c r="A11" s="114" t="s">
        <v>60</v>
      </c>
      <c r="B11" s="44"/>
      <c r="C11" s="44"/>
      <c r="D11" s="45"/>
      <c r="E11" s="44"/>
      <c r="F11" s="138"/>
      <c r="G11" s="21"/>
      <c r="H11" s="19"/>
      <c r="I11" s="20"/>
      <c r="J11" s="19"/>
      <c r="K11" s="19"/>
      <c r="L11" s="359">
        <f t="shared" ref="L11:L19" si="4">SUM(G11:K11)</f>
        <v>0</v>
      </c>
      <c r="M11" s="339"/>
      <c r="N11" s="386">
        <f t="shared" si="0"/>
        <v>0</v>
      </c>
    </row>
    <row r="12" spans="1:14" x14ac:dyDescent="0.3">
      <c r="A12" s="114" t="s">
        <v>23</v>
      </c>
      <c r="B12" s="2"/>
      <c r="C12" s="2"/>
      <c r="D12" s="13"/>
      <c r="E12" s="2"/>
      <c r="F12" s="12"/>
      <c r="G12" s="349">
        <v>8770.89</v>
      </c>
      <c r="H12" s="339">
        <v>8437.98</v>
      </c>
      <c r="I12" s="339">
        <v>15173.18</v>
      </c>
      <c r="J12" s="339">
        <v>11999.81</v>
      </c>
      <c r="K12" s="339">
        <v>16058.81</v>
      </c>
      <c r="L12" s="359">
        <f t="shared" si="4"/>
        <v>60440.67</v>
      </c>
      <c r="M12" s="19"/>
      <c r="N12" s="386">
        <f t="shared" si="0"/>
        <v>60440.67</v>
      </c>
    </row>
    <row r="13" spans="1:14" x14ac:dyDescent="0.3">
      <c r="A13" s="114" t="s">
        <v>22</v>
      </c>
      <c r="B13" s="2"/>
      <c r="C13" s="2"/>
      <c r="D13" s="13"/>
      <c r="E13" s="2"/>
      <c r="F13" s="12"/>
      <c r="G13" s="349">
        <v>1644.2</v>
      </c>
      <c r="H13" s="339">
        <v>1300.4000000000001</v>
      </c>
      <c r="I13" s="339">
        <v>2321.6</v>
      </c>
      <c r="J13" s="339">
        <v>1941.8</v>
      </c>
      <c r="K13" s="339">
        <v>2625.5</v>
      </c>
      <c r="L13" s="359">
        <f t="shared" si="4"/>
        <v>9833.5</v>
      </c>
      <c r="M13" s="19"/>
      <c r="N13" s="386">
        <f t="shared" si="0"/>
        <v>9833.5</v>
      </c>
    </row>
    <row r="14" spans="1:14" x14ac:dyDescent="0.3">
      <c r="A14" s="114" t="s">
        <v>21</v>
      </c>
      <c r="B14" s="2"/>
      <c r="C14" s="2"/>
      <c r="D14" s="13"/>
      <c r="E14" s="2"/>
      <c r="F14" s="12"/>
      <c r="G14" s="349">
        <v>245</v>
      </c>
      <c r="H14" s="339">
        <v>210</v>
      </c>
      <c r="I14" s="339">
        <v>300</v>
      </c>
      <c r="J14" s="339">
        <v>300</v>
      </c>
      <c r="K14" s="339">
        <v>310</v>
      </c>
      <c r="L14" s="359">
        <f t="shared" si="4"/>
        <v>1365</v>
      </c>
      <c r="M14" s="19"/>
      <c r="N14" s="386">
        <f t="shared" si="0"/>
        <v>1365</v>
      </c>
    </row>
    <row r="15" spans="1:14" x14ac:dyDescent="0.3">
      <c r="A15" s="114" t="s">
        <v>84</v>
      </c>
      <c r="B15" s="2"/>
      <c r="C15" s="2"/>
      <c r="D15" s="13"/>
      <c r="E15" s="2"/>
      <c r="F15" s="12"/>
      <c r="G15" s="349">
        <v>200</v>
      </c>
      <c r="H15" s="339">
        <v>140</v>
      </c>
      <c r="I15" s="339">
        <v>0</v>
      </c>
      <c r="J15" s="339">
        <v>250</v>
      </c>
      <c r="K15" s="339">
        <v>235</v>
      </c>
      <c r="L15" s="359">
        <f t="shared" si="4"/>
        <v>825</v>
      </c>
      <c r="M15" s="19"/>
      <c r="N15" s="386">
        <f t="shared" si="0"/>
        <v>825</v>
      </c>
    </row>
    <row r="16" spans="1:14" x14ac:dyDescent="0.3">
      <c r="A16" s="114" t="s">
        <v>65</v>
      </c>
      <c r="B16" s="2"/>
      <c r="C16" s="2"/>
      <c r="D16" s="13"/>
      <c r="E16" s="2"/>
      <c r="F16" s="12"/>
      <c r="G16" s="350">
        <v>3979.9</v>
      </c>
      <c r="H16" s="339">
        <v>3155.6</v>
      </c>
      <c r="I16" s="339">
        <v>4043.4</v>
      </c>
      <c r="J16" s="339">
        <v>4359.8999999999996</v>
      </c>
      <c r="K16" s="339">
        <v>4359.8999999999996</v>
      </c>
      <c r="L16" s="359">
        <f t="shared" si="4"/>
        <v>19898.699999999997</v>
      </c>
      <c r="M16" s="19"/>
      <c r="N16" s="386">
        <f t="shared" si="0"/>
        <v>19898.699999999997</v>
      </c>
    </row>
    <row r="17" spans="1:14" x14ac:dyDescent="0.3">
      <c r="A17" s="114" t="s">
        <v>20</v>
      </c>
      <c r="B17" s="2"/>
      <c r="C17" s="2"/>
      <c r="D17" s="13"/>
      <c r="E17" s="2"/>
      <c r="F17" s="12"/>
      <c r="G17" s="349"/>
      <c r="H17" s="339"/>
      <c r="I17" s="339"/>
      <c r="J17" s="339"/>
      <c r="K17" s="339"/>
      <c r="L17" s="359">
        <f t="shared" si="4"/>
        <v>0</v>
      </c>
      <c r="M17" s="19"/>
      <c r="N17" s="386">
        <f t="shared" si="0"/>
        <v>0</v>
      </c>
    </row>
    <row r="18" spans="1:14" x14ac:dyDescent="0.3">
      <c r="A18" s="114" t="s">
        <v>63</v>
      </c>
      <c r="B18" s="2"/>
      <c r="C18" s="2"/>
      <c r="D18" s="13">
        <v>300</v>
      </c>
      <c r="E18" s="2" t="s">
        <v>3</v>
      </c>
      <c r="F18" s="12"/>
      <c r="G18" s="351">
        <v>450</v>
      </c>
      <c r="H18" s="19">
        <v>300</v>
      </c>
      <c r="I18" s="20">
        <v>300</v>
      </c>
      <c r="J18" s="428">
        <v>450</v>
      </c>
      <c r="K18" s="19">
        <v>300</v>
      </c>
      <c r="L18" s="359">
        <f t="shared" si="4"/>
        <v>1800</v>
      </c>
      <c r="M18" s="19">
        <v>0</v>
      </c>
      <c r="N18" s="386">
        <f t="shared" si="0"/>
        <v>1800</v>
      </c>
    </row>
    <row r="19" spans="1:14" x14ac:dyDescent="0.3">
      <c r="A19" s="114" t="s">
        <v>64</v>
      </c>
      <c r="B19" s="2"/>
      <c r="C19" s="2"/>
      <c r="D19" s="13">
        <v>40</v>
      </c>
      <c r="E19" s="2" t="s">
        <v>3</v>
      </c>
      <c r="F19" s="12"/>
      <c r="G19" s="21"/>
      <c r="H19" s="19"/>
      <c r="I19" s="20"/>
      <c r="J19" s="19"/>
      <c r="K19" s="19"/>
      <c r="L19" s="359">
        <f t="shared" si="4"/>
        <v>0</v>
      </c>
      <c r="M19" s="19">
        <v>0</v>
      </c>
      <c r="N19" s="386">
        <f t="shared" si="0"/>
        <v>0</v>
      </c>
    </row>
    <row r="20" spans="1:14" x14ac:dyDescent="0.3">
      <c r="A20" s="114"/>
      <c r="B20" s="2"/>
      <c r="C20" s="2"/>
      <c r="D20" s="13"/>
      <c r="E20" s="2"/>
      <c r="F20" s="12"/>
      <c r="G20" s="332">
        <f>SUM(G16:G19)</f>
        <v>4429.8999999999996</v>
      </c>
      <c r="H20" s="334">
        <f t="shared" ref="H20:M20" si="5">SUM(H16:H19)</f>
        <v>3455.6</v>
      </c>
      <c r="I20" s="333">
        <f t="shared" si="5"/>
        <v>4343.3999999999996</v>
      </c>
      <c r="J20" s="334">
        <f t="shared" si="5"/>
        <v>4809.8999999999996</v>
      </c>
      <c r="K20" s="334">
        <f t="shared" si="5"/>
        <v>4659.8999999999996</v>
      </c>
      <c r="L20" s="360">
        <f t="shared" si="5"/>
        <v>21698.699999999997</v>
      </c>
      <c r="M20" s="334">
        <f t="shared" si="5"/>
        <v>0</v>
      </c>
      <c r="N20" s="387">
        <f t="shared" si="0"/>
        <v>21698.699999999997</v>
      </c>
    </row>
    <row r="21" spans="1:14" x14ac:dyDescent="0.3">
      <c r="A21" s="114" t="s">
        <v>18</v>
      </c>
      <c r="B21" s="2"/>
      <c r="C21" s="2"/>
      <c r="D21" s="32"/>
      <c r="E21" s="2" t="s">
        <v>3</v>
      </c>
      <c r="F21" s="12"/>
      <c r="G21" s="21">
        <v>325</v>
      </c>
      <c r="H21" s="19">
        <v>325</v>
      </c>
      <c r="I21" s="20">
        <v>195</v>
      </c>
      <c r="J21" s="19">
        <v>325</v>
      </c>
      <c r="K21" s="19">
        <v>325</v>
      </c>
      <c r="L21" s="359">
        <f>SUM(G21:K21)</f>
        <v>1495</v>
      </c>
      <c r="M21" s="19">
        <v>0</v>
      </c>
      <c r="N21" s="386">
        <f t="shared" si="0"/>
        <v>1495</v>
      </c>
    </row>
    <row r="22" spans="1:14" s="6" customFormat="1" ht="16.2" thickBot="1" x14ac:dyDescent="0.35">
      <c r="A22" s="112" t="s">
        <v>167</v>
      </c>
      <c r="B22" s="4"/>
      <c r="C22" s="4"/>
      <c r="D22" s="40"/>
      <c r="E22" s="4" t="s">
        <v>3</v>
      </c>
      <c r="F22" s="3"/>
      <c r="G22" s="27">
        <v>65</v>
      </c>
      <c r="H22" s="28">
        <v>31</v>
      </c>
      <c r="I22" s="26">
        <v>39</v>
      </c>
      <c r="J22" s="28">
        <v>65</v>
      </c>
      <c r="K22" s="28">
        <v>65</v>
      </c>
      <c r="L22" s="359">
        <f>SUM(G22:K22)</f>
        <v>265</v>
      </c>
      <c r="M22" s="28">
        <v>0</v>
      </c>
      <c r="N22" s="386">
        <f>SUM(H22:M22)</f>
        <v>465</v>
      </c>
    </row>
    <row r="23" spans="1:14" s="414" customFormat="1" ht="16.2" thickBot="1" x14ac:dyDescent="0.35">
      <c r="A23" s="340" t="s">
        <v>77</v>
      </c>
      <c r="B23" s="341"/>
      <c r="C23" s="341"/>
      <c r="D23" s="342"/>
      <c r="E23" s="341"/>
      <c r="F23" s="343"/>
      <c r="G23" s="352">
        <f>SUM(G11:G22)-G20</f>
        <v>15679.99</v>
      </c>
      <c r="H23" s="344">
        <f t="shared" ref="H23:N23" si="6">SUM(H11:H22)-H20</f>
        <v>13899.979999999998</v>
      </c>
      <c r="I23" s="344">
        <f t="shared" si="6"/>
        <v>22372.18</v>
      </c>
      <c r="J23" s="344">
        <f t="shared" si="6"/>
        <v>19691.509999999995</v>
      </c>
      <c r="K23" s="344">
        <f t="shared" si="6"/>
        <v>24279.21</v>
      </c>
      <c r="L23" s="361">
        <f t="shared" si="6"/>
        <v>95922.87</v>
      </c>
      <c r="M23" s="344">
        <f t="shared" si="6"/>
        <v>0</v>
      </c>
      <c r="N23" s="361">
        <f t="shared" si="6"/>
        <v>96122.87</v>
      </c>
    </row>
    <row r="24" spans="1:14" s="370" customFormat="1" ht="16.2" thickBot="1" x14ac:dyDescent="0.35">
      <c r="A24" s="363" t="s">
        <v>78</v>
      </c>
      <c r="B24" s="364"/>
      <c r="C24" s="364"/>
      <c r="D24" s="365"/>
      <c r="E24" s="364"/>
      <c r="F24" s="366"/>
      <c r="G24" s="367">
        <f t="shared" ref="G24:N24" si="7">G23/G3</f>
        <v>0.75639122045344909</v>
      </c>
      <c r="H24" s="368">
        <f t="shared" si="7"/>
        <v>0.78607036075026271</v>
      </c>
      <c r="I24" s="368">
        <f t="shared" si="7"/>
        <v>0.8060943006002782</v>
      </c>
      <c r="J24" s="368">
        <f t="shared" si="7"/>
        <v>0.79497416229309625</v>
      </c>
      <c r="K24" s="368">
        <f t="shared" si="7"/>
        <v>0.73860996261501988</v>
      </c>
      <c r="L24" s="369">
        <f t="shared" si="7"/>
        <v>0.77477017669917714</v>
      </c>
      <c r="M24" s="368">
        <f t="shared" si="7"/>
        <v>0</v>
      </c>
      <c r="N24" s="388">
        <f t="shared" si="7"/>
        <v>0.28773455525669078</v>
      </c>
    </row>
    <row r="25" spans="1:14" x14ac:dyDescent="0.3">
      <c r="A25" s="114" t="s">
        <v>16</v>
      </c>
      <c r="B25" s="2"/>
      <c r="D25" s="11"/>
      <c r="E25" s="2" t="s">
        <v>14</v>
      </c>
      <c r="F25" s="12">
        <v>0.24</v>
      </c>
      <c r="G25" s="21">
        <f t="shared" ref="G25:K25" si="8">G5*$F25</f>
        <v>1728.432</v>
      </c>
      <c r="H25" s="19">
        <f t="shared" si="8"/>
        <v>1264.9199999999998</v>
      </c>
      <c r="I25" s="20">
        <f t="shared" si="8"/>
        <v>2568.4319999999998</v>
      </c>
      <c r="J25" s="19">
        <f t="shared" si="8"/>
        <v>2184.4559999999997</v>
      </c>
      <c r="K25" s="19">
        <f t="shared" si="8"/>
        <v>2728.9679999999998</v>
      </c>
      <c r="L25" s="359">
        <f>SUM(G25:K25)</f>
        <v>10475.207999999999</v>
      </c>
      <c r="M25" s="19">
        <f>M5*$F25</f>
        <v>0</v>
      </c>
      <c r="N25" s="386">
        <f>SUM(H25:M25)</f>
        <v>19221.983999999997</v>
      </c>
    </row>
    <row r="26" spans="1:14" s="6" customFormat="1" ht="16.2" thickBot="1" x14ac:dyDescent="0.35">
      <c r="A26" s="112" t="s">
        <v>15</v>
      </c>
      <c r="B26" s="4"/>
      <c r="C26" s="4"/>
      <c r="D26" s="5"/>
      <c r="E26" s="4" t="s">
        <v>14</v>
      </c>
      <c r="F26" s="3">
        <v>0.32</v>
      </c>
      <c r="G26" s="27">
        <f t="shared" ref="G26:K26" si="9">G5*$F26</f>
        <v>2304.576</v>
      </c>
      <c r="H26" s="28">
        <f t="shared" si="9"/>
        <v>1686.56</v>
      </c>
      <c r="I26" s="26">
        <f t="shared" si="9"/>
        <v>3424.576</v>
      </c>
      <c r="J26" s="28">
        <f t="shared" si="9"/>
        <v>2912.6079999999997</v>
      </c>
      <c r="K26" s="28">
        <f t="shared" si="9"/>
        <v>3638.6240000000003</v>
      </c>
      <c r="L26" s="357">
        <f>SUM(G26:K26)</f>
        <v>13966.944</v>
      </c>
      <c r="M26" s="28">
        <f>M5*$F26</f>
        <v>0</v>
      </c>
      <c r="N26" s="380">
        <f>SUM(H26:M26)</f>
        <v>25629.311999999998</v>
      </c>
    </row>
    <row r="27" spans="1:14" s="413" customFormat="1" ht="16.2" thickBot="1" x14ac:dyDescent="0.35">
      <c r="A27" s="406"/>
      <c r="B27" s="407"/>
      <c r="C27" s="407"/>
      <c r="D27" s="408"/>
      <c r="E27" s="407"/>
      <c r="F27" s="409"/>
      <c r="G27" s="410">
        <f t="shared" ref="G27:N27" si="10">SUM(G25:G26)</f>
        <v>4033.0079999999998</v>
      </c>
      <c r="H27" s="411">
        <f t="shared" si="10"/>
        <v>2951.4799999999996</v>
      </c>
      <c r="I27" s="411">
        <f t="shared" si="10"/>
        <v>5993.0079999999998</v>
      </c>
      <c r="J27" s="411">
        <f t="shared" si="10"/>
        <v>5097.0639999999994</v>
      </c>
      <c r="K27" s="411">
        <f t="shared" si="10"/>
        <v>6367.5920000000006</v>
      </c>
      <c r="L27" s="412">
        <f t="shared" si="10"/>
        <v>24442.151999999998</v>
      </c>
      <c r="M27" s="411">
        <f t="shared" si="10"/>
        <v>0</v>
      </c>
      <c r="N27" s="361">
        <f t="shared" si="10"/>
        <v>44851.295999999995</v>
      </c>
    </row>
    <row r="28" spans="1:14" x14ac:dyDescent="0.3">
      <c r="A28" s="114" t="s">
        <v>13</v>
      </c>
      <c r="B28" s="2"/>
      <c r="C28" s="2"/>
      <c r="D28" s="13">
        <v>0</v>
      </c>
      <c r="E28" s="2" t="s">
        <v>3</v>
      </c>
      <c r="F28" s="12"/>
      <c r="G28" s="21">
        <v>100</v>
      </c>
      <c r="H28" s="19">
        <v>100</v>
      </c>
      <c r="I28" s="20">
        <v>100</v>
      </c>
      <c r="J28" s="19">
        <v>100</v>
      </c>
      <c r="K28" s="19">
        <v>100</v>
      </c>
      <c r="L28" s="359">
        <f t="shared" ref="L28:L33" si="11">SUM(G28:K28)</f>
        <v>500</v>
      </c>
      <c r="M28" s="19">
        <v>0</v>
      </c>
      <c r="N28" s="386">
        <f>L28+M28</f>
        <v>500</v>
      </c>
    </row>
    <row r="29" spans="1:14" x14ac:dyDescent="0.3">
      <c r="A29" s="114" t="s">
        <v>12</v>
      </c>
      <c r="B29" s="2">
        <v>2800</v>
      </c>
      <c r="C29" s="2" t="s">
        <v>7</v>
      </c>
      <c r="D29" s="13">
        <f>B29/12</f>
        <v>233.33333333333334</v>
      </c>
      <c r="E29" s="2" t="s">
        <v>3</v>
      </c>
      <c r="F29" s="12"/>
      <c r="G29" s="21">
        <v>233</v>
      </c>
      <c r="H29" s="19">
        <v>233</v>
      </c>
      <c r="I29" s="20">
        <v>233</v>
      </c>
      <c r="J29" s="19">
        <v>466</v>
      </c>
      <c r="K29" s="19">
        <v>466</v>
      </c>
      <c r="L29" s="359">
        <f t="shared" si="11"/>
        <v>1631</v>
      </c>
      <c r="M29" s="19">
        <v>0</v>
      </c>
      <c r="N29" s="386">
        <f t="shared" ref="N29:N39" si="12">L29+M29</f>
        <v>1631</v>
      </c>
    </row>
    <row r="30" spans="1:14" x14ac:dyDescent="0.3">
      <c r="A30" s="114" t="s">
        <v>11</v>
      </c>
      <c r="B30" s="2">
        <v>8000</v>
      </c>
      <c r="C30" s="2" t="s">
        <v>7</v>
      </c>
      <c r="D30" s="13">
        <f>+B30/12</f>
        <v>666.66666666666663</v>
      </c>
      <c r="E30" s="2" t="s">
        <v>3</v>
      </c>
      <c r="F30" s="12"/>
      <c r="G30" s="21">
        <v>666</v>
      </c>
      <c r="H30" s="19">
        <v>750</v>
      </c>
      <c r="I30" s="20">
        <v>666</v>
      </c>
      <c r="J30" s="19">
        <v>666</v>
      </c>
      <c r="K30" s="19">
        <v>666</v>
      </c>
      <c r="L30" s="359">
        <f t="shared" si="11"/>
        <v>3414</v>
      </c>
      <c r="M30" s="19">
        <v>0</v>
      </c>
      <c r="N30" s="386">
        <f t="shared" si="12"/>
        <v>3414</v>
      </c>
    </row>
    <row r="31" spans="1:14" x14ac:dyDescent="0.3">
      <c r="A31" s="114" t="s">
        <v>10</v>
      </c>
      <c r="B31" s="2">
        <v>400</v>
      </c>
      <c r="C31" s="2" t="s">
        <v>9</v>
      </c>
      <c r="D31" s="13">
        <f>+B31/6</f>
        <v>66.666666666666671</v>
      </c>
      <c r="E31" s="2" t="s">
        <v>3</v>
      </c>
      <c r="F31" s="12"/>
      <c r="G31" s="21">
        <v>67</v>
      </c>
      <c r="H31" s="19">
        <v>67</v>
      </c>
      <c r="I31" s="20">
        <v>67</v>
      </c>
      <c r="J31" s="19">
        <v>67</v>
      </c>
      <c r="K31" s="19">
        <v>67</v>
      </c>
      <c r="L31" s="359">
        <f t="shared" si="11"/>
        <v>335</v>
      </c>
      <c r="M31" s="19">
        <v>0</v>
      </c>
      <c r="N31" s="386">
        <f t="shared" si="12"/>
        <v>335</v>
      </c>
    </row>
    <row r="32" spans="1:14" ht="15" customHeight="1" x14ac:dyDescent="0.3">
      <c r="A32" s="114" t="s">
        <v>8</v>
      </c>
      <c r="B32" s="2">
        <v>4100</v>
      </c>
      <c r="C32" s="2" t="s">
        <v>7</v>
      </c>
      <c r="D32" s="13">
        <f>B32/12</f>
        <v>341.66666666666669</v>
      </c>
      <c r="E32" s="2" t="s">
        <v>3</v>
      </c>
      <c r="F32" s="12"/>
      <c r="G32" s="21">
        <v>90</v>
      </c>
      <c r="H32" s="15">
        <v>90</v>
      </c>
      <c r="I32" s="20">
        <v>90</v>
      </c>
      <c r="J32" s="15">
        <v>90</v>
      </c>
      <c r="K32" s="15">
        <v>90</v>
      </c>
      <c r="L32" s="359">
        <f t="shared" si="11"/>
        <v>450</v>
      </c>
      <c r="M32" s="15">
        <v>0</v>
      </c>
      <c r="N32" s="386">
        <f t="shared" si="12"/>
        <v>450</v>
      </c>
    </row>
    <row r="33" spans="1:14" s="6" customFormat="1" ht="15" customHeight="1" thickBot="1" x14ac:dyDescent="0.35">
      <c r="A33" s="112" t="s">
        <v>6</v>
      </c>
      <c r="B33" s="4" t="s">
        <v>5</v>
      </c>
      <c r="C33" s="4" t="s">
        <v>4</v>
      </c>
      <c r="D33" s="5">
        <v>1601</v>
      </c>
      <c r="E33" s="4" t="s">
        <v>3</v>
      </c>
      <c r="F33" s="3"/>
      <c r="G33" s="27">
        <v>1600</v>
      </c>
      <c r="H33" s="75">
        <v>3200</v>
      </c>
      <c r="I33" s="26">
        <v>3200</v>
      </c>
      <c r="J33" s="75">
        <v>1600</v>
      </c>
      <c r="K33" s="75">
        <v>3200</v>
      </c>
      <c r="L33" s="357">
        <f t="shared" si="11"/>
        <v>12800</v>
      </c>
      <c r="M33" s="75">
        <v>0</v>
      </c>
      <c r="N33" s="380">
        <f t="shared" si="12"/>
        <v>12800</v>
      </c>
    </row>
    <row r="34" spans="1:14" s="378" customFormat="1" ht="16.2" thickBot="1" x14ac:dyDescent="0.35">
      <c r="A34" s="371"/>
      <c r="B34" s="372"/>
      <c r="C34" s="372"/>
      <c r="D34" s="373"/>
      <c r="E34" s="372"/>
      <c r="F34" s="374"/>
      <c r="G34" s="375">
        <f>SUM(G28:G33)</f>
        <v>2756</v>
      </c>
      <c r="H34" s="376">
        <f t="shared" ref="H34:K34" si="13">SUM(H28:H33)</f>
        <v>4440</v>
      </c>
      <c r="I34" s="376">
        <f t="shared" si="13"/>
        <v>4356</v>
      </c>
      <c r="J34" s="376">
        <f t="shared" si="13"/>
        <v>2989</v>
      </c>
      <c r="K34" s="376">
        <f t="shared" si="13"/>
        <v>4589</v>
      </c>
      <c r="L34" s="377">
        <f>SUM(L28:L33)</f>
        <v>19130</v>
      </c>
      <c r="M34" s="376">
        <f t="shared" ref="M34" si="14">SUM(M28:M33)</f>
        <v>0</v>
      </c>
      <c r="N34" s="380">
        <f t="shared" si="12"/>
        <v>19130</v>
      </c>
    </row>
    <row r="35" spans="1:14" s="391" customFormat="1" ht="16.2" thickBot="1" x14ac:dyDescent="0.35">
      <c r="A35" s="400" t="s">
        <v>2</v>
      </c>
      <c r="B35" s="401"/>
      <c r="C35" s="401"/>
      <c r="D35" s="402"/>
      <c r="E35" s="401"/>
      <c r="F35" s="403"/>
      <c r="G35" s="404">
        <f t="shared" ref="G35:M35" si="15">G23+G27+G28+G29+G30+G31+G32+G33</f>
        <v>22468.998</v>
      </c>
      <c r="H35" s="405">
        <f t="shared" si="15"/>
        <v>21291.46</v>
      </c>
      <c r="I35" s="405">
        <f t="shared" si="15"/>
        <v>32721.188000000002</v>
      </c>
      <c r="J35" s="405">
        <f t="shared" si="15"/>
        <v>27777.573999999993</v>
      </c>
      <c r="K35" s="405">
        <f t="shared" si="15"/>
        <v>35235.801999999996</v>
      </c>
      <c r="L35" s="400">
        <f t="shared" si="15"/>
        <v>139495.022</v>
      </c>
      <c r="M35" s="405">
        <f t="shared" si="15"/>
        <v>0</v>
      </c>
      <c r="N35" s="400">
        <f t="shared" si="12"/>
        <v>139495.022</v>
      </c>
    </row>
    <row r="36" spans="1:14" ht="16.2" thickTop="1" x14ac:dyDescent="0.3">
      <c r="A36" s="114"/>
      <c r="D36" s="11"/>
      <c r="F36" s="135"/>
      <c r="G36" s="21"/>
      <c r="H36" s="19"/>
      <c r="I36" s="20"/>
      <c r="J36" s="19"/>
      <c r="K36" s="19"/>
      <c r="L36" s="359"/>
      <c r="M36" s="19"/>
      <c r="N36" s="386">
        <f t="shared" si="12"/>
        <v>0</v>
      </c>
    </row>
    <row r="37" spans="1:14" s="391" customFormat="1" x14ac:dyDescent="0.3">
      <c r="A37" s="390" t="s">
        <v>1</v>
      </c>
      <c r="D37" s="392"/>
      <c r="E37" s="391">
        <v>0</v>
      </c>
      <c r="F37" s="393"/>
      <c r="G37" s="397">
        <f t="shared" ref="G37:M37" si="16">G3-G35</f>
        <v>-1738.9979999999996</v>
      </c>
      <c r="H37" s="398">
        <f t="shared" si="16"/>
        <v>-3608.59</v>
      </c>
      <c r="I37" s="398">
        <f t="shared" si="16"/>
        <v>-4967.3880000000026</v>
      </c>
      <c r="J37" s="398">
        <f t="shared" si="16"/>
        <v>-3007.5739999999932</v>
      </c>
      <c r="K37" s="398">
        <f t="shared" si="16"/>
        <v>-2364.3119999999981</v>
      </c>
      <c r="L37" s="399">
        <f t="shared" si="16"/>
        <v>-15686.861999999994</v>
      </c>
      <c r="M37" s="398">
        <f t="shared" si="16"/>
        <v>210259.71</v>
      </c>
      <c r="N37" s="399">
        <f t="shared" si="12"/>
        <v>194572.848</v>
      </c>
    </row>
    <row r="38" spans="1:14" x14ac:dyDescent="0.3">
      <c r="A38" s="114"/>
      <c r="D38" s="11"/>
      <c r="F38" s="135"/>
      <c r="G38" s="13"/>
      <c r="L38" s="358"/>
      <c r="N38" s="382"/>
    </row>
    <row r="39" spans="1:14" s="391" customFormat="1" x14ac:dyDescent="0.3">
      <c r="A39" s="390" t="s">
        <v>0</v>
      </c>
      <c r="D39" s="392"/>
      <c r="F39" s="393"/>
      <c r="G39" s="394">
        <f t="shared" ref="G39:M39" si="17">G37/G3</f>
        <v>-8.3887988422575957E-2</v>
      </c>
      <c r="H39" s="395">
        <f t="shared" si="17"/>
        <v>-0.20407264205414621</v>
      </c>
      <c r="I39" s="395">
        <f t="shared" si="17"/>
        <v>-0.17898046393647007</v>
      </c>
      <c r="J39" s="395">
        <f t="shared" si="17"/>
        <v>-0.12142002422284995</v>
      </c>
      <c r="K39" s="395">
        <f t="shared" si="17"/>
        <v>-7.1925915131927337E-2</v>
      </c>
      <c r="L39" s="396">
        <f t="shared" si="17"/>
        <v>-0.12670297337429126</v>
      </c>
      <c r="M39" s="395">
        <f t="shared" si="17"/>
        <v>1</v>
      </c>
      <c r="N39" s="396">
        <f t="shared" si="12"/>
        <v>0.87329702662570874</v>
      </c>
    </row>
    <row r="40" spans="1:14" ht="16.2" thickBot="1" x14ac:dyDescent="0.35">
      <c r="A40" s="112"/>
      <c r="B40" s="6"/>
      <c r="C40" s="90"/>
      <c r="D40" s="7"/>
      <c r="E40" s="6"/>
      <c r="F40" s="90"/>
      <c r="G40" s="5"/>
      <c r="H40" s="4"/>
      <c r="I40" s="4"/>
      <c r="J40" s="4"/>
      <c r="K40" s="4"/>
      <c r="L40" s="362"/>
      <c r="M40" s="4"/>
      <c r="N40" s="389"/>
    </row>
    <row r="41" spans="1:14" ht="15.75" hidden="1" customHeight="1" x14ac:dyDescent="0.3">
      <c r="A41" s="129"/>
      <c r="F41" s="135"/>
      <c r="L41" s="296"/>
      <c r="N41" s="296"/>
    </row>
    <row r="42" spans="1:14" ht="15.75" hidden="1" customHeight="1" x14ac:dyDescent="0.3">
      <c r="A42" s="114" t="s">
        <v>72</v>
      </c>
      <c r="F42" s="135"/>
      <c r="G42" s="101">
        <v>0</v>
      </c>
      <c r="H42" s="101">
        <v>0</v>
      </c>
      <c r="I42" s="101">
        <v>0</v>
      </c>
      <c r="J42" s="101">
        <v>0</v>
      </c>
      <c r="L42" s="307">
        <f>SUM(G42:J42)</f>
        <v>0</v>
      </c>
      <c r="N42" s="307">
        <f>SUM(H42:K42)</f>
        <v>0</v>
      </c>
    </row>
    <row r="43" spans="1:14" ht="15.75" hidden="1" customHeight="1" thickBot="1" x14ac:dyDescent="0.35">
      <c r="A43" s="114" t="s">
        <v>154</v>
      </c>
      <c r="F43" s="135"/>
      <c r="H43" s="2">
        <f>H6</f>
        <v>2.15</v>
      </c>
      <c r="L43" s="296"/>
      <c r="N43" s="296"/>
    </row>
    <row r="44" spans="1:14" ht="15.75" hidden="1" customHeight="1" thickBot="1" x14ac:dyDescent="0.35">
      <c r="A44" s="145" t="s">
        <v>85</v>
      </c>
      <c r="F44" s="135"/>
      <c r="G44" s="116" t="s">
        <v>83</v>
      </c>
      <c r="H44" s="116">
        <f>H43-2.05</f>
        <v>0.10000000000000009</v>
      </c>
      <c r="I44" s="116" t="s">
        <v>83</v>
      </c>
      <c r="J44" s="116" t="s">
        <v>83</v>
      </c>
      <c r="K44" s="116"/>
      <c r="L44" s="308" t="s">
        <v>83</v>
      </c>
      <c r="M44" s="116"/>
      <c r="N44" s="308" t="s">
        <v>83</v>
      </c>
    </row>
    <row r="45" spans="1:14" ht="31.5" hidden="1" customHeight="1" thickBot="1" x14ac:dyDescent="0.35">
      <c r="A45" s="130" t="s">
        <v>73</v>
      </c>
      <c r="F45" s="135"/>
      <c r="G45" s="96">
        <f>G7*0.2</f>
        <v>815.89674418604648</v>
      </c>
      <c r="H45" s="96">
        <f>H7*H44</f>
        <v>392.464186046512</v>
      </c>
      <c r="I45" s="96">
        <f>I7*0.2</f>
        <v>1411.4586046511631</v>
      </c>
      <c r="J45" s="96">
        <f>J7*0.2</f>
        <v>1116.2613953488371</v>
      </c>
      <c r="K45" s="91">
        <v>0</v>
      </c>
      <c r="L45" s="300">
        <f>SUM(G45:K45)</f>
        <v>3736.0809302325588</v>
      </c>
      <c r="M45" s="91">
        <v>0</v>
      </c>
      <c r="N45" s="300">
        <f>SUM(H45:M45)</f>
        <v>6656.2651162790708</v>
      </c>
    </row>
    <row r="46" spans="1:14" ht="32.25" hidden="1" customHeight="1" thickBot="1" x14ac:dyDescent="0.35">
      <c r="A46" s="131" t="s">
        <v>82</v>
      </c>
      <c r="B46" s="7"/>
      <c r="C46" s="6"/>
      <c r="D46" s="6"/>
      <c r="E46" s="6"/>
      <c r="F46" s="90"/>
      <c r="G46" s="98">
        <f t="shared" ref="G46:J46" si="18">G37+G45</f>
        <v>-923.10125581395312</v>
      </c>
      <c r="H46" s="98">
        <f t="shared" si="18"/>
        <v>-3216.125813953488</v>
      </c>
      <c r="I46" s="98">
        <f t="shared" si="18"/>
        <v>-3555.9293953488395</v>
      </c>
      <c r="J46" s="98">
        <f t="shared" si="18"/>
        <v>-1891.3126046511561</v>
      </c>
      <c r="K46" s="98">
        <f>K45</f>
        <v>0</v>
      </c>
      <c r="L46" s="309">
        <f>L37+L45</f>
        <v>-11950.781069767436</v>
      </c>
      <c r="M46" s="98">
        <f>M45</f>
        <v>0</v>
      </c>
      <c r="N46" s="309">
        <f>N37+N45</f>
        <v>201229.11311627907</v>
      </c>
    </row>
    <row r="47" spans="1:14" ht="15.75" hidden="1" customHeight="1" thickBot="1" x14ac:dyDescent="0.35">
      <c r="A47" s="130"/>
      <c r="L47" s="296"/>
      <c r="N47" s="296"/>
    </row>
    <row r="48" spans="1:14" s="269" customFormat="1" ht="15.75" hidden="1" customHeight="1" thickBot="1" x14ac:dyDescent="0.35">
      <c r="A48" s="130" t="s">
        <v>157</v>
      </c>
      <c r="G48" s="96"/>
      <c r="H48" s="97">
        <f>0.5*H27</f>
        <v>1475.7399999999998</v>
      </c>
      <c r="I48" s="96"/>
      <c r="J48" s="97"/>
      <c r="K48" s="97"/>
      <c r="L48" s="300"/>
      <c r="M48" s="97"/>
      <c r="N48" s="300"/>
    </row>
    <row r="49" spans="1:14" ht="32.25" hidden="1" customHeight="1" thickBot="1" x14ac:dyDescent="0.35">
      <c r="A49" s="131" t="s">
        <v>158</v>
      </c>
      <c r="B49" s="7"/>
      <c r="C49" s="6"/>
      <c r="D49" s="6"/>
      <c r="E49" s="6"/>
      <c r="F49" s="90"/>
      <c r="G49" s="98">
        <f t="shared" ref="G49:J49" si="19">G39+G47</f>
        <v>-8.3887988422575957E-2</v>
      </c>
      <c r="H49" s="98">
        <f t="shared" si="19"/>
        <v>-0.20407264205414621</v>
      </c>
      <c r="I49" s="98">
        <f t="shared" si="19"/>
        <v>-0.17898046393647007</v>
      </c>
      <c r="J49" s="98">
        <f t="shared" si="19"/>
        <v>-0.12142002422284995</v>
      </c>
      <c r="K49" s="98">
        <f>K47</f>
        <v>0</v>
      </c>
      <c r="L49" s="309">
        <f>L39+L47</f>
        <v>-0.12670297337429126</v>
      </c>
      <c r="M49" s="98">
        <f>M47</f>
        <v>0</v>
      </c>
      <c r="N49" s="309">
        <f>N39+N47</f>
        <v>0.87329702662570874</v>
      </c>
    </row>
    <row r="50" spans="1:14" ht="16.5" hidden="1" customHeight="1" thickBot="1" x14ac:dyDescent="0.35">
      <c r="A50" s="130"/>
      <c r="L50" s="310"/>
      <c r="N50" s="310"/>
    </row>
    <row r="51" spans="1:14" ht="15.75" hidden="1" customHeight="1" thickBot="1" x14ac:dyDescent="0.35">
      <c r="A51" s="130" t="s">
        <v>159</v>
      </c>
      <c r="H51" s="91">
        <f>H27*70%</f>
        <v>2066.0359999999996</v>
      </c>
      <c r="L51" s="296"/>
      <c r="N51" s="296"/>
    </row>
    <row r="52" spans="1:14" s="269" customFormat="1" ht="15.75" hidden="1" customHeight="1" thickBot="1" x14ac:dyDescent="0.35">
      <c r="A52" s="130" t="s">
        <v>156</v>
      </c>
      <c r="G52" s="96"/>
      <c r="H52" s="96">
        <f>H27*30%</f>
        <v>885.44399999999985</v>
      </c>
      <c r="I52" s="96"/>
      <c r="J52" s="97"/>
      <c r="K52" s="97"/>
      <c r="L52" s="311"/>
      <c r="M52" s="97"/>
      <c r="N52" s="311"/>
    </row>
    <row r="53" spans="1:14" ht="32.25" hidden="1" customHeight="1" thickBot="1" x14ac:dyDescent="0.35">
      <c r="A53" s="131" t="s">
        <v>155</v>
      </c>
      <c r="B53" s="7"/>
      <c r="C53" s="6"/>
      <c r="D53" s="6"/>
      <c r="E53" s="6"/>
      <c r="F53" s="90"/>
      <c r="G53" s="98">
        <f>G42+G50</f>
        <v>0</v>
      </c>
      <c r="H53" s="98">
        <f>H37+H52</f>
        <v>-2723.1460000000002</v>
      </c>
      <c r="I53" s="98">
        <f>I42+I50</f>
        <v>0</v>
      </c>
      <c r="J53" s="98">
        <f>J42+J50</f>
        <v>0</v>
      </c>
      <c r="K53" s="98">
        <f>K50</f>
        <v>0</v>
      </c>
      <c r="L53" s="309">
        <f>L42+L50</f>
        <v>0</v>
      </c>
      <c r="M53" s="98">
        <f>M50</f>
        <v>0</v>
      </c>
      <c r="N53" s="309">
        <f>N42+N50</f>
        <v>0</v>
      </c>
    </row>
    <row r="54" spans="1:14" ht="16.2" thickBot="1" x14ac:dyDescent="0.35"/>
    <row r="55" spans="1:14" x14ac:dyDescent="0.3">
      <c r="A55" s="129" t="s">
        <v>168</v>
      </c>
      <c r="B55" s="118"/>
      <c r="C55" s="416"/>
      <c r="D55" s="62"/>
      <c r="E55" s="118" t="s">
        <v>14</v>
      </c>
      <c r="F55" s="128">
        <v>0.17</v>
      </c>
      <c r="G55" s="417">
        <v>150</v>
      </c>
      <c r="H55" s="279">
        <v>150</v>
      </c>
      <c r="I55" s="278">
        <v>1760</v>
      </c>
      <c r="J55" s="279"/>
      <c r="K55" s="279">
        <v>3690</v>
      </c>
      <c r="L55" s="418">
        <f>SUM(G55:K55)</f>
        <v>5750</v>
      </c>
      <c r="M55" s="279"/>
      <c r="N55" s="419"/>
    </row>
    <row r="56" spans="1:14" s="6" customFormat="1" ht="16.2" thickBot="1" x14ac:dyDescent="0.35">
      <c r="A56" s="112" t="s">
        <v>169</v>
      </c>
      <c r="B56" s="4"/>
      <c r="C56" s="4"/>
      <c r="D56" s="5"/>
      <c r="E56" s="4" t="s">
        <v>14</v>
      </c>
      <c r="F56" s="3">
        <v>0.22</v>
      </c>
      <c r="G56" s="27">
        <v>1427</v>
      </c>
      <c r="H56" s="28">
        <v>860</v>
      </c>
      <c r="I56" s="26">
        <v>7049</v>
      </c>
      <c r="J56" s="28"/>
      <c r="K56" s="28">
        <v>750</v>
      </c>
      <c r="L56" s="357">
        <f>SUM(G56:K56)</f>
        <v>10086</v>
      </c>
      <c r="M56" s="28"/>
      <c r="N56" s="380"/>
    </row>
    <row r="57" spans="1:14" s="413" customFormat="1" ht="16.2" thickBot="1" x14ac:dyDescent="0.35">
      <c r="A57" s="406"/>
      <c r="B57" s="407"/>
      <c r="C57" s="407"/>
      <c r="D57" s="408"/>
      <c r="E57" s="407"/>
      <c r="F57" s="409"/>
      <c r="G57" s="410">
        <f t="shared" ref="G57:N57" si="20">SUM(G55:G56)</f>
        <v>1577</v>
      </c>
      <c r="H57" s="411">
        <f t="shared" si="20"/>
        <v>1010</v>
      </c>
      <c r="I57" s="411">
        <f t="shared" si="20"/>
        <v>8809</v>
      </c>
      <c r="J57" s="411">
        <f t="shared" si="20"/>
        <v>0</v>
      </c>
      <c r="K57" s="411">
        <f t="shared" si="20"/>
        <v>4440</v>
      </c>
      <c r="L57" s="412">
        <f t="shared" si="20"/>
        <v>15836</v>
      </c>
      <c r="M57" s="411">
        <f t="shared" si="20"/>
        <v>0</v>
      </c>
      <c r="N57" s="361">
        <f t="shared" si="20"/>
        <v>0</v>
      </c>
    </row>
    <row r="59" spans="1:14" ht="16.2" thickBot="1" x14ac:dyDescent="0.35">
      <c r="A59" s="252" t="s">
        <v>170</v>
      </c>
    </row>
    <row r="60" spans="1:14" x14ac:dyDescent="0.3">
      <c r="A60" s="129" t="s">
        <v>16</v>
      </c>
      <c r="B60" s="118"/>
      <c r="C60" s="416"/>
      <c r="D60" s="62"/>
      <c r="E60" s="118" t="s">
        <v>14</v>
      </c>
      <c r="F60" s="128">
        <v>0.17</v>
      </c>
      <c r="G60" s="417">
        <f>G25-G55</f>
        <v>1578.432</v>
      </c>
      <c r="H60" s="279">
        <f t="shared" ref="H60:J61" si="21">H25-H55</f>
        <v>1114.9199999999998</v>
      </c>
      <c r="I60" s="278">
        <f t="shared" si="21"/>
        <v>808.43199999999979</v>
      </c>
      <c r="J60" s="279">
        <f t="shared" si="21"/>
        <v>2184.4559999999997</v>
      </c>
      <c r="K60" s="279">
        <f t="shared" ref="K60" si="22">K40*$F60</f>
        <v>0</v>
      </c>
      <c r="L60" s="418">
        <f>SUM(G60:K60)</f>
        <v>5686.24</v>
      </c>
      <c r="M60" s="279"/>
      <c r="N60" s="419"/>
    </row>
    <row r="61" spans="1:14" s="6" customFormat="1" ht="16.2" thickBot="1" x14ac:dyDescent="0.35">
      <c r="A61" s="112" t="s">
        <v>171</v>
      </c>
      <c r="B61" s="4"/>
      <c r="C61" s="4"/>
      <c r="D61" s="5"/>
      <c r="E61" s="4" t="s">
        <v>14</v>
      </c>
      <c r="F61" s="3">
        <v>0.22</v>
      </c>
      <c r="G61" s="27">
        <f>G26-G56</f>
        <v>877.57600000000002</v>
      </c>
      <c r="H61" s="28">
        <f t="shared" si="21"/>
        <v>826.56</v>
      </c>
      <c r="I61" s="26">
        <f t="shared" si="21"/>
        <v>-3624.424</v>
      </c>
      <c r="J61" s="28">
        <f t="shared" si="21"/>
        <v>2912.6079999999997</v>
      </c>
      <c r="K61" s="28">
        <f t="shared" ref="K61" si="23">K40*$F61</f>
        <v>0</v>
      </c>
      <c r="L61" s="357">
        <f>SUM(G61:K61)</f>
        <v>992.31999999999971</v>
      </c>
      <c r="M61" s="28"/>
      <c r="N61" s="380"/>
    </row>
    <row r="62" spans="1:14" s="413" customFormat="1" ht="16.2" thickBot="1" x14ac:dyDescent="0.35">
      <c r="A62" s="406"/>
      <c r="B62" s="407"/>
      <c r="C62" s="407"/>
      <c r="D62" s="408"/>
      <c r="E62" s="407"/>
      <c r="F62" s="409"/>
      <c r="G62" s="410">
        <f t="shared" ref="G62:N62" si="24">SUM(G60:G61)</f>
        <v>2456.0079999999998</v>
      </c>
      <c r="H62" s="411">
        <f t="shared" si="24"/>
        <v>1941.4799999999998</v>
      </c>
      <c r="I62" s="411">
        <f t="shared" si="24"/>
        <v>-2815.9920000000002</v>
      </c>
      <c r="J62" s="411">
        <f t="shared" si="24"/>
        <v>5097.0639999999994</v>
      </c>
      <c r="K62" s="411">
        <f t="shared" si="24"/>
        <v>0</v>
      </c>
      <c r="L62" s="412">
        <f t="shared" si="24"/>
        <v>6678.5599999999995</v>
      </c>
      <c r="M62" s="411">
        <f t="shared" si="24"/>
        <v>0</v>
      </c>
      <c r="N62" s="361">
        <f t="shared" si="24"/>
        <v>0</v>
      </c>
    </row>
    <row r="64" spans="1:14" x14ac:dyDescent="0.3">
      <c r="N64" s="424">
        <f>L62+N37</f>
        <v>201251.408</v>
      </c>
    </row>
  </sheetData>
  <mergeCells count="3">
    <mergeCell ref="B1:C1"/>
    <mergeCell ref="E1:F1"/>
    <mergeCell ref="G1:N1"/>
  </mergeCells>
  <pageMargins left="0.31496062992125984" right="0.31496062992125984" top="0.35433070866141736" bottom="0.15748031496062992" header="0.31496062992125984" footer="0.31496062992125984"/>
  <pageSetup paperSize="9" scale="85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14DB2-11DF-433B-87E8-BC3C9293D8C7}">
  <sheetPr>
    <pageSetUpPr fitToPage="1"/>
  </sheetPr>
  <dimension ref="A1:N64"/>
  <sheetViews>
    <sheetView zoomScaleNormal="100" workbookViewId="0">
      <pane xSplit="6" ySplit="2" topLeftCell="G6" activePane="bottomRight" state="frozen"/>
      <selection pane="topRight" activeCell="G1" sqref="G1"/>
      <selection pane="bottomLeft" activeCell="A4" sqref="A4"/>
      <selection pane="bottomRight" activeCell="G16" sqref="G16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3.5546875" style="2" customWidth="1" collapsed="1"/>
    <col min="8" max="11" width="13.5546875" style="2" customWidth="1"/>
    <col min="12" max="12" width="13.44140625" style="292" customWidth="1"/>
    <col min="13" max="13" width="15.88671875" style="2" customWidth="1"/>
    <col min="14" max="14" width="13.44140625" style="292" customWidth="1"/>
    <col min="15" max="16384" width="9.109375" style="1"/>
  </cols>
  <sheetData>
    <row r="1" spans="1:14" ht="27.75" customHeight="1" thickBot="1" x14ac:dyDescent="0.35">
      <c r="A1" s="415" t="s">
        <v>44</v>
      </c>
      <c r="B1" s="478"/>
      <c r="C1" s="478"/>
      <c r="D1" s="62"/>
      <c r="E1" s="470"/>
      <c r="F1" s="470"/>
      <c r="G1" s="488">
        <v>45595</v>
      </c>
      <c r="H1" s="483"/>
      <c r="I1" s="483"/>
      <c r="J1" s="483"/>
      <c r="K1" s="483"/>
      <c r="L1" s="483"/>
      <c r="M1" s="483"/>
      <c r="N1" s="489"/>
    </row>
    <row r="2" spans="1:14" ht="18" customHeight="1" thickBot="1" x14ac:dyDescent="0.35">
      <c r="A2" s="111"/>
      <c r="B2" s="33"/>
      <c r="C2" s="33"/>
      <c r="D2" s="68"/>
      <c r="E2" s="33"/>
      <c r="F2" s="132"/>
      <c r="G2" s="345" t="s">
        <v>38</v>
      </c>
      <c r="H2" s="330" t="s">
        <v>151</v>
      </c>
      <c r="I2" s="330" t="s">
        <v>152</v>
      </c>
      <c r="J2" s="330" t="s">
        <v>164</v>
      </c>
      <c r="K2" s="330" t="s">
        <v>166</v>
      </c>
      <c r="L2" s="331" t="s">
        <v>34</v>
      </c>
      <c r="M2" s="353" t="s">
        <v>59</v>
      </c>
      <c r="N2" s="379" t="s">
        <v>34</v>
      </c>
    </row>
    <row r="3" spans="1:14" ht="23.25" customHeight="1" thickBot="1" x14ac:dyDescent="0.35">
      <c r="A3" s="112" t="s">
        <v>33</v>
      </c>
      <c r="B3" s="65"/>
      <c r="C3" s="65"/>
      <c r="D3" s="7"/>
      <c r="E3" s="65"/>
      <c r="F3" s="133"/>
      <c r="G3" s="346">
        <v>19630</v>
      </c>
      <c r="H3" s="335">
        <v>22829.13</v>
      </c>
      <c r="I3" s="335">
        <v>11970</v>
      </c>
      <c r="J3" s="335">
        <v>19110</v>
      </c>
      <c r="K3" s="335">
        <v>27804.55</v>
      </c>
      <c r="L3" s="294">
        <f>SUM(G3:K3)</f>
        <v>101343.68000000001</v>
      </c>
      <c r="M3" s="354">
        <v>286186.34000000003</v>
      </c>
      <c r="N3" s="380">
        <f>L3+M3</f>
        <v>387530.02</v>
      </c>
    </row>
    <row r="4" spans="1:14" s="6" customFormat="1" ht="16.2" thickBot="1" x14ac:dyDescent="0.35">
      <c r="A4" s="113" t="s">
        <v>45</v>
      </c>
      <c r="B4" s="71"/>
      <c r="C4" s="71"/>
      <c r="D4" s="68"/>
      <c r="E4" s="71"/>
      <c r="F4" s="134"/>
      <c r="G4" s="347">
        <v>23</v>
      </c>
      <c r="H4" s="336">
        <v>24</v>
      </c>
      <c r="I4" s="336">
        <v>10</v>
      </c>
      <c r="J4" s="336">
        <v>23</v>
      </c>
      <c r="K4" s="336">
        <v>25</v>
      </c>
      <c r="L4" s="295">
        <f>SUM(G4:K4)</f>
        <v>105</v>
      </c>
      <c r="M4" s="355">
        <v>266</v>
      </c>
      <c r="N4" s="381">
        <f t="shared" ref="N4:N21" si="0">L4+M4</f>
        <v>371</v>
      </c>
    </row>
    <row r="5" spans="1:14" x14ac:dyDescent="0.3">
      <c r="A5" s="114" t="s">
        <v>32</v>
      </c>
      <c r="D5" s="11"/>
      <c r="F5" s="135"/>
      <c r="G5" s="348">
        <v>2581.9</v>
      </c>
      <c r="H5" s="337">
        <v>8338.2000000000007</v>
      </c>
      <c r="I5" s="337">
        <v>9137.7000000000007</v>
      </c>
      <c r="J5" s="338">
        <v>7432.6</v>
      </c>
      <c r="K5" s="338">
        <v>10414.200000000001</v>
      </c>
      <c r="L5" s="296">
        <f>SUM(G5:K5)</f>
        <v>37904.600000000006</v>
      </c>
      <c r="N5" s="382">
        <f t="shared" si="0"/>
        <v>37904.600000000006</v>
      </c>
    </row>
    <row r="6" spans="1:14" x14ac:dyDescent="0.3">
      <c r="A6" s="114" t="s">
        <v>31</v>
      </c>
      <c r="B6" s="59"/>
      <c r="C6" s="59"/>
      <c r="D6" s="60"/>
      <c r="E6" s="59"/>
      <c r="F6" s="136"/>
      <c r="G6" s="348">
        <v>2.15</v>
      </c>
      <c r="H6" s="337">
        <v>2.15</v>
      </c>
      <c r="I6" s="337">
        <v>2.15</v>
      </c>
      <c r="J6" s="337">
        <v>2.15</v>
      </c>
      <c r="K6" s="337">
        <v>2.15</v>
      </c>
      <c r="L6" s="296">
        <v>2.15</v>
      </c>
      <c r="N6" s="382">
        <f t="shared" si="0"/>
        <v>2.15</v>
      </c>
    </row>
    <row r="7" spans="1:14" x14ac:dyDescent="0.3">
      <c r="A7" s="114" t="s">
        <v>30</v>
      </c>
      <c r="B7" s="59"/>
      <c r="C7" s="59"/>
      <c r="D7" s="60"/>
      <c r="E7" s="59"/>
      <c r="F7" s="136"/>
      <c r="G7" s="58">
        <f>G12/G6</f>
        <v>1528.5906976744186</v>
      </c>
      <c r="H7" s="57">
        <f t="shared" ref="H7:L7" si="1">H12/H6</f>
        <v>5458.5441860465126</v>
      </c>
      <c r="I7" s="57">
        <f t="shared" si="1"/>
        <v>5428.9441860465113</v>
      </c>
      <c r="J7" s="57">
        <f t="shared" si="1"/>
        <v>4558.3534883720931</v>
      </c>
      <c r="K7" s="57">
        <f t="shared" si="1"/>
        <v>6197.6976744186049</v>
      </c>
      <c r="L7" s="297">
        <f t="shared" si="1"/>
        <v>23172.130232558142</v>
      </c>
      <c r="M7" s="101"/>
      <c r="N7" s="383">
        <f t="shared" si="0"/>
        <v>23172.130232558142</v>
      </c>
    </row>
    <row r="8" spans="1:14" x14ac:dyDescent="0.3">
      <c r="A8" s="114" t="s">
        <v>29</v>
      </c>
      <c r="B8" s="59"/>
      <c r="C8" s="59"/>
      <c r="D8" s="60"/>
      <c r="E8" s="59"/>
      <c r="F8" s="136"/>
      <c r="G8" s="58">
        <f t="shared" ref="G8:L8" si="2">G5/G7</f>
        <v>1.6890721655758307</v>
      </c>
      <c r="H8" s="57">
        <f t="shared" si="2"/>
        <v>1.5275501517995682</v>
      </c>
      <c r="I8" s="57">
        <f t="shared" si="2"/>
        <v>1.6831449517358725</v>
      </c>
      <c r="J8" s="57">
        <f t="shared" si="2"/>
        <v>1.6305448927907467</v>
      </c>
      <c r="K8" s="57">
        <f t="shared" si="2"/>
        <v>1.6803336572845882</v>
      </c>
      <c r="L8" s="297">
        <f t="shared" si="2"/>
        <v>1.635784005164183</v>
      </c>
      <c r="M8" s="101"/>
      <c r="N8" s="383">
        <f t="shared" si="0"/>
        <v>1.635784005164183</v>
      </c>
    </row>
    <row r="9" spans="1:14" ht="16.2" thickBot="1" x14ac:dyDescent="0.35">
      <c r="A9" s="112" t="s">
        <v>66</v>
      </c>
      <c r="B9" s="55"/>
      <c r="C9" s="55"/>
      <c r="D9" s="56"/>
      <c r="E9" s="55"/>
      <c r="F9" s="140"/>
      <c r="G9" s="139">
        <f t="shared" ref="G9:K9" si="3">G3/G5</f>
        <v>7.6029280762229368</v>
      </c>
      <c r="H9" s="92">
        <f t="shared" si="3"/>
        <v>2.737896668345686</v>
      </c>
      <c r="I9" s="92">
        <f t="shared" si="3"/>
        <v>1.3099576479858168</v>
      </c>
      <c r="J9" s="92">
        <f t="shared" si="3"/>
        <v>2.5711056696176304</v>
      </c>
      <c r="K9" s="92">
        <f t="shared" si="3"/>
        <v>2.669869024985116</v>
      </c>
      <c r="L9" s="298">
        <f>(L3-K3)/L5</f>
        <v>1.9401109627855193</v>
      </c>
      <c r="M9" s="4"/>
      <c r="N9" s="384">
        <f t="shared" si="0"/>
        <v>1.9401109627855193</v>
      </c>
    </row>
    <row r="10" spans="1:14" ht="16.2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8"/>
      <c r="H10" s="47"/>
      <c r="I10" s="47"/>
      <c r="J10" s="47"/>
      <c r="K10" s="356"/>
      <c r="L10" s="267"/>
      <c r="M10" s="356"/>
      <c r="N10" s="385"/>
    </row>
    <row r="11" spans="1:14" x14ac:dyDescent="0.3">
      <c r="A11" s="114" t="s">
        <v>60</v>
      </c>
      <c r="B11" s="44"/>
      <c r="C11" s="44"/>
      <c r="D11" s="45"/>
      <c r="E11" s="44"/>
      <c r="F11" s="138"/>
      <c r="G11" s="21"/>
      <c r="H11" s="19"/>
      <c r="I11" s="20"/>
      <c r="J11" s="19"/>
      <c r="K11" s="19"/>
      <c r="L11" s="359">
        <f t="shared" ref="L11:L19" si="4">SUM(G11:K11)</f>
        <v>0</v>
      </c>
      <c r="M11" s="339"/>
      <c r="N11" s="386">
        <f t="shared" si="0"/>
        <v>0</v>
      </c>
    </row>
    <row r="12" spans="1:14" x14ac:dyDescent="0.3">
      <c r="A12" s="114" t="s">
        <v>23</v>
      </c>
      <c r="B12" s="2"/>
      <c r="C12" s="2"/>
      <c r="D12" s="13"/>
      <c r="E12" s="2"/>
      <c r="F12" s="12"/>
      <c r="G12" s="349">
        <v>3286.47</v>
      </c>
      <c r="H12" s="339">
        <v>11735.87</v>
      </c>
      <c r="I12" s="339">
        <v>11672.23</v>
      </c>
      <c r="J12" s="339">
        <v>9800.4599999999991</v>
      </c>
      <c r="K12" s="339">
        <v>13325.05</v>
      </c>
      <c r="L12" s="359">
        <f t="shared" si="4"/>
        <v>49820.08</v>
      </c>
      <c r="M12" s="19"/>
      <c r="N12" s="386">
        <f t="shared" si="0"/>
        <v>49820.08</v>
      </c>
    </row>
    <row r="13" spans="1:14" x14ac:dyDescent="0.3">
      <c r="A13" s="114" t="s">
        <v>22</v>
      </c>
      <c r="B13" s="2"/>
      <c r="C13" s="2"/>
      <c r="D13" s="13"/>
      <c r="E13" s="2"/>
      <c r="F13" s="12"/>
      <c r="G13" s="349">
        <v>1403.9</v>
      </c>
      <c r="H13" s="339">
        <v>1908.7</v>
      </c>
      <c r="I13" s="339">
        <v>1039.4000000000001</v>
      </c>
      <c r="J13" s="339">
        <v>1598.4</v>
      </c>
      <c r="K13" s="339">
        <v>2280.4</v>
      </c>
      <c r="L13" s="359">
        <f t="shared" si="4"/>
        <v>8230.7999999999993</v>
      </c>
      <c r="M13" s="19"/>
      <c r="N13" s="386">
        <f t="shared" si="0"/>
        <v>8230.7999999999993</v>
      </c>
    </row>
    <row r="14" spans="1:14" x14ac:dyDescent="0.3">
      <c r="A14" s="114" t="s">
        <v>21</v>
      </c>
      <c r="B14" s="2"/>
      <c r="C14" s="2"/>
      <c r="D14" s="13"/>
      <c r="E14" s="2"/>
      <c r="F14" s="12"/>
      <c r="G14" s="349">
        <v>175</v>
      </c>
      <c r="H14" s="339">
        <v>240</v>
      </c>
      <c r="I14" s="339">
        <v>200</v>
      </c>
      <c r="J14" s="339">
        <v>230</v>
      </c>
      <c r="K14" s="339">
        <v>245</v>
      </c>
      <c r="L14" s="359">
        <f t="shared" si="4"/>
        <v>1090</v>
      </c>
      <c r="M14" s="19"/>
      <c r="N14" s="386">
        <f t="shared" si="0"/>
        <v>1090</v>
      </c>
    </row>
    <row r="15" spans="1:14" x14ac:dyDescent="0.3">
      <c r="A15" s="114" t="s">
        <v>84</v>
      </c>
      <c r="B15" s="2"/>
      <c r="C15" s="2"/>
      <c r="D15" s="13"/>
      <c r="E15" s="2"/>
      <c r="F15" s="12"/>
      <c r="G15" s="349">
        <v>220</v>
      </c>
      <c r="H15" s="339">
        <v>195</v>
      </c>
      <c r="I15" s="339"/>
      <c r="J15" s="339">
        <v>165</v>
      </c>
      <c r="K15" s="339">
        <v>200</v>
      </c>
      <c r="L15" s="359">
        <f t="shared" si="4"/>
        <v>780</v>
      </c>
      <c r="M15" s="19"/>
      <c r="N15" s="386">
        <f t="shared" si="0"/>
        <v>780</v>
      </c>
    </row>
    <row r="16" spans="1:14" x14ac:dyDescent="0.3">
      <c r="A16" s="114" t="s">
        <v>65</v>
      </c>
      <c r="B16" s="2"/>
      <c r="C16" s="2"/>
      <c r="D16" s="13"/>
      <c r="E16" s="2"/>
      <c r="F16" s="12"/>
      <c r="G16" s="350">
        <v>3639.9</v>
      </c>
      <c r="H16" s="339">
        <v>3845.6</v>
      </c>
      <c r="I16" s="339">
        <v>2003.4</v>
      </c>
      <c r="J16" s="339">
        <v>3749.9</v>
      </c>
      <c r="K16" s="339">
        <v>4329.8999999999996</v>
      </c>
      <c r="L16" s="359">
        <f t="shared" si="4"/>
        <v>17568.699999999997</v>
      </c>
      <c r="M16" s="19"/>
      <c r="N16" s="386">
        <f t="shared" si="0"/>
        <v>17568.699999999997</v>
      </c>
    </row>
    <row r="17" spans="1:14" x14ac:dyDescent="0.3">
      <c r="A17" s="114" t="s">
        <v>20</v>
      </c>
      <c r="B17" s="2"/>
      <c r="C17" s="2"/>
      <c r="D17" s="13"/>
      <c r="E17" s="2"/>
      <c r="F17" s="12"/>
      <c r="G17" s="349"/>
      <c r="H17" s="339"/>
      <c r="I17" s="339"/>
      <c r="J17" s="339"/>
      <c r="K17" s="339"/>
      <c r="L17" s="359">
        <f t="shared" si="4"/>
        <v>0</v>
      </c>
      <c r="M17" s="19"/>
      <c r="N17" s="386">
        <f t="shared" si="0"/>
        <v>0</v>
      </c>
    </row>
    <row r="18" spans="1:14" x14ac:dyDescent="0.3">
      <c r="A18" s="114" t="s">
        <v>63</v>
      </c>
      <c r="B18" s="2"/>
      <c r="C18" s="2"/>
      <c r="D18" s="13">
        <v>300</v>
      </c>
      <c r="E18" s="2" t="s">
        <v>3</v>
      </c>
      <c r="F18" s="12"/>
      <c r="G18" s="351">
        <v>450</v>
      </c>
      <c r="H18" s="19">
        <v>300</v>
      </c>
      <c r="I18" s="20">
        <v>300</v>
      </c>
      <c r="J18" s="428">
        <v>450</v>
      </c>
      <c r="K18" s="19">
        <v>300</v>
      </c>
      <c r="L18" s="359">
        <f t="shared" si="4"/>
        <v>1800</v>
      </c>
      <c r="M18" s="19">
        <v>0</v>
      </c>
      <c r="N18" s="386">
        <f t="shared" si="0"/>
        <v>1800</v>
      </c>
    </row>
    <row r="19" spans="1:14" x14ac:dyDescent="0.3">
      <c r="A19" s="114" t="s">
        <v>64</v>
      </c>
      <c r="B19" s="2"/>
      <c r="C19" s="2"/>
      <c r="D19" s="13">
        <v>40</v>
      </c>
      <c r="E19" s="2" t="s">
        <v>3</v>
      </c>
      <c r="F19" s="12"/>
      <c r="G19" s="21"/>
      <c r="H19" s="19"/>
      <c r="I19" s="20"/>
      <c r="J19" s="19"/>
      <c r="K19" s="19"/>
      <c r="L19" s="359">
        <f t="shared" si="4"/>
        <v>0</v>
      </c>
      <c r="M19" s="19">
        <v>0</v>
      </c>
      <c r="N19" s="386">
        <f t="shared" si="0"/>
        <v>0</v>
      </c>
    </row>
    <row r="20" spans="1:14" x14ac:dyDescent="0.3">
      <c r="A20" s="114"/>
      <c r="B20" s="2"/>
      <c r="C20" s="2"/>
      <c r="D20" s="13"/>
      <c r="E20" s="2"/>
      <c r="F20" s="12"/>
      <c r="G20" s="332">
        <f>SUM(G16:G19)</f>
        <v>4089.9</v>
      </c>
      <c r="H20" s="334">
        <f t="shared" ref="H20:M20" si="5">SUM(H16:H19)</f>
        <v>4145.6000000000004</v>
      </c>
      <c r="I20" s="333">
        <f t="shared" si="5"/>
        <v>2303.4</v>
      </c>
      <c r="J20" s="334">
        <f t="shared" si="5"/>
        <v>4199.8999999999996</v>
      </c>
      <c r="K20" s="334">
        <f t="shared" si="5"/>
        <v>4629.8999999999996</v>
      </c>
      <c r="L20" s="360">
        <f t="shared" si="5"/>
        <v>19368.699999999997</v>
      </c>
      <c r="M20" s="334">
        <f t="shared" si="5"/>
        <v>0</v>
      </c>
      <c r="N20" s="387">
        <f t="shared" si="0"/>
        <v>19368.699999999997</v>
      </c>
    </row>
    <row r="21" spans="1:14" x14ac:dyDescent="0.3">
      <c r="A21" s="114" t="s">
        <v>18</v>
      </c>
      <c r="B21" s="2"/>
      <c r="C21" s="2"/>
      <c r="D21" s="32"/>
      <c r="E21" s="2" t="s">
        <v>3</v>
      </c>
      <c r="F21" s="12"/>
      <c r="G21" s="21">
        <v>325</v>
      </c>
      <c r="H21" s="19">
        <v>325</v>
      </c>
      <c r="I21" s="20">
        <v>195</v>
      </c>
      <c r="J21" s="19">
        <v>325</v>
      </c>
      <c r="K21" s="19">
        <v>325</v>
      </c>
      <c r="L21" s="359">
        <f>SUM(G21:K21)</f>
        <v>1495</v>
      </c>
      <c r="M21" s="19">
        <v>0</v>
      </c>
      <c r="N21" s="386">
        <f t="shared" si="0"/>
        <v>1495</v>
      </c>
    </row>
    <row r="22" spans="1:14" s="6" customFormat="1" ht="16.2" thickBot="1" x14ac:dyDescent="0.35">
      <c r="A22" s="112" t="s">
        <v>167</v>
      </c>
      <c r="B22" s="4"/>
      <c r="C22" s="4"/>
      <c r="D22" s="40"/>
      <c r="E22" s="4" t="s">
        <v>3</v>
      </c>
      <c r="F22" s="3"/>
      <c r="G22" s="27">
        <v>65</v>
      </c>
      <c r="H22" s="28">
        <v>31</v>
      </c>
      <c r="I22" s="26">
        <v>39</v>
      </c>
      <c r="J22" s="28">
        <v>65</v>
      </c>
      <c r="K22" s="28">
        <v>65</v>
      </c>
      <c r="L22" s="359">
        <f>SUM(G22:K22)</f>
        <v>265</v>
      </c>
      <c r="M22" s="28">
        <v>0</v>
      </c>
      <c r="N22" s="386">
        <f>SUM(H22:M22)</f>
        <v>465</v>
      </c>
    </row>
    <row r="23" spans="1:14" s="414" customFormat="1" ht="16.2" thickBot="1" x14ac:dyDescent="0.35">
      <c r="A23" s="340" t="s">
        <v>77</v>
      </c>
      <c r="B23" s="341"/>
      <c r="C23" s="341"/>
      <c r="D23" s="342"/>
      <c r="E23" s="341"/>
      <c r="F23" s="343"/>
      <c r="G23" s="352">
        <f>SUM(G11:G22)-G20</f>
        <v>9565.27</v>
      </c>
      <c r="H23" s="344">
        <f t="shared" ref="H23:N23" si="6">SUM(H11:H22)-H20</f>
        <v>18581.170000000006</v>
      </c>
      <c r="I23" s="344">
        <f t="shared" si="6"/>
        <v>15449.03</v>
      </c>
      <c r="J23" s="344">
        <f t="shared" si="6"/>
        <v>16383.759999999997</v>
      </c>
      <c r="K23" s="344">
        <f t="shared" si="6"/>
        <v>21070.35</v>
      </c>
      <c r="L23" s="361">
        <f t="shared" si="6"/>
        <v>81049.58</v>
      </c>
      <c r="M23" s="344">
        <f t="shared" si="6"/>
        <v>0</v>
      </c>
      <c r="N23" s="361">
        <f t="shared" si="6"/>
        <v>81249.58</v>
      </c>
    </row>
    <row r="24" spans="1:14" s="370" customFormat="1" ht="16.2" thickBot="1" x14ac:dyDescent="0.35">
      <c r="A24" s="363" t="s">
        <v>78</v>
      </c>
      <c r="B24" s="364"/>
      <c r="C24" s="364"/>
      <c r="D24" s="365"/>
      <c r="E24" s="364"/>
      <c r="F24" s="366"/>
      <c r="G24" s="367">
        <f t="shared" ref="G24:N24" si="7">G23/G3</f>
        <v>0.48727814569536426</v>
      </c>
      <c r="H24" s="368">
        <f t="shared" si="7"/>
        <v>0.81392370186686946</v>
      </c>
      <c r="I24" s="368">
        <f t="shared" si="7"/>
        <v>1.2906457811194654</v>
      </c>
      <c r="J24" s="368">
        <f t="shared" si="7"/>
        <v>0.85733961276818405</v>
      </c>
      <c r="K24" s="368">
        <f t="shared" si="7"/>
        <v>0.75780223021052306</v>
      </c>
      <c r="L24" s="369">
        <f t="shared" si="7"/>
        <v>0.79974972292302782</v>
      </c>
      <c r="M24" s="368">
        <f t="shared" si="7"/>
        <v>0</v>
      </c>
      <c r="N24" s="388">
        <f t="shared" si="7"/>
        <v>0.2096600929135761</v>
      </c>
    </row>
    <row r="25" spans="1:14" x14ac:dyDescent="0.3">
      <c r="A25" s="114" t="s">
        <v>16</v>
      </c>
      <c r="B25" s="2"/>
      <c r="D25" s="11"/>
      <c r="E25" s="2" t="s">
        <v>14</v>
      </c>
      <c r="F25" s="12">
        <v>0.24</v>
      </c>
      <c r="G25" s="21">
        <f t="shared" ref="G25:K25" si="8">G5*$F25</f>
        <v>619.65599999999995</v>
      </c>
      <c r="H25" s="19">
        <f t="shared" si="8"/>
        <v>2001.1680000000001</v>
      </c>
      <c r="I25" s="20">
        <f t="shared" si="8"/>
        <v>2193.0480000000002</v>
      </c>
      <c r="J25" s="19">
        <f t="shared" si="8"/>
        <v>1783.8240000000001</v>
      </c>
      <c r="K25" s="19">
        <f t="shared" si="8"/>
        <v>2499.4079999999999</v>
      </c>
      <c r="L25" s="359">
        <f>SUM(G25:K25)</f>
        <v>9097.1039999999994</v>
      </c>
      <c r="M25" s="19">
        <f>M5*$F25</f>
        <v>0</v>
      </c>
      <c r="N25" s="386">
        <f>SUM(H25:M25)</f>
        <v>17574.552</v>
      </c>
    </row>
    <row r="26" spans="1:14" s="6" customFormat="1" ht="16.2" thickBot="1" x14ac:dyDescent="0.35">
      <c r="A26" s="112" t="s">
        <v>15</v>
      </c>
      <c r="B26" s="4"/>
      <c r="C26" s="4"/>
      <c r="D26" s="5"/>
      <c r="E26" s="4" t="s">
        <v>14</v>
      </c>
      <c r="F26" s="3">
        <v>0.32</v>
      </c>
      <c r="G26" s="27">
        <f t="shared" ref="G26:K26" si="9">G5*$F26</f>
        <v>826.20800000000008</v>
      </c>
      <c r="H26" s="28">
        <f t="shared" si="9"/>
        <v>2668.2240000000002</v>
      </c>
      <c r="I26" s="26">
        <f t="shared" si="9"/>
        <v>2924.0640000000003</v>
      </c>
      <c r="J26" s="28">
        <f t="shared" si="9"/>
        <v>2378.4320000000002</v>
      </c>
      <c r="K26" s="28">
        <f t="shared" si="9"/>
        <v>3332.5440000000003</v>
      </c>
      <c r="L26" s="357">
        <f>SUM(G26:K26)</f>
        <v>12129.472000000002</v>
      </c>
      <c r="M26" s="28">
        <f>M5*$F26</f>
        <v>0</v>
      </c>
      <c r="N26" s="380">
        <f>SUM(H26:M26)</f>
        <v>23432.736000000004</v>
      </c>
    </row>
    <row r="27" spans="1:14" s="413" customFormat="1" ht="16.2" thickBot="1" x14ac:dyDescent="0.35">
      <c r="A27" s="406"/>
      <c r="B27" s="407"/>
      <c r="C27" s="407"/>
      <c r="D27" s="408"/>
      <c r="E27" s="407"/>
      <c r="F27" s="409"/>
      <c r="G27" s="410">
        <f t="shared" ref="G27:N27" si="10">SUM(G25:G26)</f>
        <v>1445.864</v>
      </c>
      <c r="H27" s="411">
        <f t="shared" si="10"/>
        <v>4669.3919999999998</v>
      </c>
      <c r="I27" s="411">
        <f t="shared" si="10"/>
        <v>5117.112000000001</v>
      </c>
      <c r="J27" s="411">
        <f t="shared" si="10"/>
        <v>4162.2560000000003</v>
      </c>
      <c r="K27" s="411">
        <f t="shared" si="10"/>
        <v>5831.9520000000002</v>
      </c>
      <c r="L27" s="412">
        <f t="shared" si="10"/>
        <v>21226.576000000001</v>
      </c>
      <c r="M27" s="411">
        <f t="shared" si="10"/>
        <v>0</v>
      </c>
      <c r="N27" s="361">
        <f t="shared" si="10"/>
        <v>41007.288</v>
      </c>
    </row>
    <row r="28" spans="1:14" x14ac:dyDescent="0.3">
      <c r="A28" s="114" t="s">
        <v>13</v>
      </c>
      <c r="B28" s="2"/>
      <c r="C28" s="2"/>
      <c r="D28" s="13">
        <v>0</v>
      </c>
      <c r="E28" s="2" t="s">
        <v>3</v>
      </c>
      <c r="F28" s="12"/>
      <c r="G28" s="21">
        <v>100</v>
      </c>
      <c r="H28" s="19">
        <v>140</v>
      </c>
      <c r="I28" s="20">
        <v>140</v>
      </c>
      <c r="J28" s="19">
        <v>140</v>
      </c>
      <c r="K28" s="19">
        <v>140</v>
      </c>
      <c r="L28" s="359">
        <f t="shared" ref="L28:L33" si="11">SUM(G28:K28)</f>
        <v>660</v>
      </c>
      <c r="M28" s="19">
        <v>0</v>
      </c>
      <c r="N28" s="386">
        <f>L28+M28</f>
        <v>660</v>
      </c>
    </row>
    <row r="29" spans="1:14" x14ac:dyDescent="0.3">
      <c r="A29" s="114" t="s">
        <v>12</v>
      </c>
      <c r="B29" s="2">
        <v>2800</v>
      </c>
      <c r="C29" s="2" t="s">
        <v>7</v>
      </c>
      <c r="D29" s="13">
        <f>B29/12</f>
        <v>233.33333333333334</v>
      </c>
      <c r="E29" s="2" t="s">
        <v>3</v>
      </c>
      <c r="F29" s="12"/>
      <c r="G29" s="21">
        <v>233</v>
      </c>
      <c r="H29" s="19">
        <v>233</v>
      </c>
      <c r="I29" s="20">
        <v>233</v>
      </c>
      <c r="J29" s="19">
        <v>466</v>
      </c>
      <c r="K29" s="19">
        <v>466</v>
      </c>
      <c r="L29" s="359">
        <f t="shared" si="11"/>
        <v>1631</v>
      </c>
      <c r="M29" s="19">
        <v>0</v>
      </c>
      <c r="N29" s="386">
        <f t="shared" ref="N29:N39" si="12">L29+M29</f>
        <v>1631</v>
      </c>
    </row>
    <row r="30" spans="1:14" x14ac:dyDescent="0.3">
      <c r="A30" s="114" t="s">
        <v>11</v>
      </c>
      <c r="B30" s="2">
        <v>8000</v>
      </c>
      <c r="C30" s="2" t="s">
        <v>7</v>
      </c>
      <c r="D30" s="13">
        <f>+B30/12</f>
        <v>666.66666666666663</v>
      </c>
      <c r="E30" s="2" t="s">
        <v>3</v>
      </c>
      <c r="F30" s="12"/>
      <c r="G30" s="21">
        <v>666</v>
      </c>
      <c r="H30" s="19">
        <v>750</v>
      </c>
      <c r="I30" s="20">
        <v>666</v>
      </c>
      <c r="J30" s="19">
        <v>666</v>
      </c>
      <c r="K30" s="19">
        <v>666</v>
      </c>
      <c r="L30" s="359">
        <f t="shared" si="11"/>
        <v>3414</v>
      </c>
      <c r="M30" s="19">
        <v>0</v>
      </c>
      <c r="N30" s="386">
        <f t="shared" si="12"/>
        <v>3414</v>
      </c>
    </row>
    <row r="31" spans="1:14" x14ac:dyDescent="0.3">
      <c r="A31" s="114" t="s">
        <v>10</v>
      </c>
      <c r="B31" s="2">
        <v>400</v>
      </c>
      <c r="C31" s="2" t="s">
        <v>9</v>
      </c>
      <c r="D31" s="13">
        <f>+B31/6</f>
        <v>66.666666666666671</v>
      </c>
      <c r="E31" s="2" t="s">
        <v>3</v>
      </c>
      <c r="F31" s="12"/>
      <c r="G31" s="21">
        <v>67</v>
      </c>
      <c r="H31" s="19">
        <v>67</v>
      </c>
      <c r="I31" s="20">
        <v>67</v>
      </c>
      <c r="J31" s="19">
        <v>67</v>
      </c>
      <c r="K31" s="19">
        <v>67</v>
      </c>
      <c r="L31" s="359">
        <f t="shared" si="11"/>
        <v>335</v>
      </c>
      <c r="M31" s="19">
        <v>0</v>
      </c>
      <c r="N31" s="386">
        <f t="shared" si="12"/>
        <v>335</v>
      </c>
    </row>
    <row r="32" spans="1:14" ht="15" customHeight="1" x14ac:dyDescent="0.3">
      <c r="A32" s="114" t="s">
        <v>8</v>
      </c>
      <c r="B32" s="2">
        <v>4100</v>
      </c>
      <c r="C32" s="2" t="s">
        <v>7</v>
      </c>
      <c r="D32" s="13">
        <f>B32/12</f>
        <v>341.66666666666669</v>
      </c>
      <c r="E32" s="2" t="s">
        <v>3</v>
      </c>
      <c r="F32" s="12"/>
      <c r="G32" s="21">
        <v>90</v>
      </c>
      <c r="H32" s="15">
        <v>90</v>
      </c>
      <c r="I32" s="20">
        <v>90</v>
      </c>
      <c r="J32" s="15">
        <v>90</v>
      </c>
      <c r="K32" s="15">
        <v>90</v>
      </c>
      <c r="L32" s="359">
        <f t="shared" si="11"/>
        <v>450</v>
      </c>
      <c r="M32" s="15">
        <v>0</v>
      </c>
      <c r="N32" s="386">
        <f t="shared" si="12"/>
        <v>450</v>
      </c>
    </row>
    <row r="33" spans="1:14" s="6" customFormat="1" ht="15" customHeight="1" thickBot="1" x14ac:dyDescent="0.35">
      <c r="A33" s="112" t="s">
        <v>6</v>
      </c>
      <c r="B33" s="4" t="s">
        <v>5</v>
      </c>
      <c r="C33" s="4" t="s">
        <v>4</v>
      </c>
      <c r="D33" s="5">
        <v>1601</v>
      </c>
      <c r="E33" s="4" t="s">
        <v>3</v>
      </c>
      <c r="F33" s="3"/>
      <c r="G33" s="27">
        <v>1601</v>
      </c>
      <c r="H33" s="75">
        <v>3500</v>
      </c>
      <c r="I33" s="26">
        <v>3500</v>
      </c>
      <c r="J33" s="75">
        <v>1200</v>
      </c>
      <c r="K33" s="75">
        <v>3500</v>
      </c>
      <c r="L33" s="357">
        <f t="shared" si="11"/>
        <v>13301</v>
      </c>
      <c r="M33" s="75">
        <v>0</v>
      </c>
      <c r="N33" s="380">
        <f t="shared" si="12"/>
        <v>13301</v>
      </c>
    </row>
    <row r="34" spans="1:14" s="378" customFormat="1" ht="16.2" thickBot="1" x14ac:dyDescent="0.35">
      <c r="A34" s="371"/>
      <c r="B34" s="372"/>
      <c r="C34" s="372"/>
      <c r="D34" s="373"/>
      <c r="E34" s="372"/>
      <c r="F34" s="374"/>
      <c r="G34" s="375">
        <f>SUM(G28:G33)</f>
        <v>2757</v>
      </c>
      <c r="H34" s="376">
        <f t="shared" ref="H34:K34" si="13">SUM(H28:H33)</f>
        <v>4780</v>
      </c>
      <c r="I34" s="376">
        <f t="shared" si="13"/>
        <v>4696</v>
      </c>
      <c r="J34" s="376">
        <f t="shared" si="13"/>
        <v>2629</v>
      </c>
      <c r="K34" s="376">
        <f t="shared" si="13"/>
        <v>4929</v>
      </c>
      <c r="L34" s="377">
        <f>SUM(L28:L33)</f>
        <v>19791</v>
      </c>
      <c r="M34" s="376">
        <f t="shared" ref="M34" si="14">SUM(M28:M33)</f>
        <v>0</v>
      </c>
      <c r="N34" s="380">
        <f t="shared" si="12"/>
        <v>19791</v>
      </c>
    </row>
    <row r="35" spans="1:14" s="391" customFormat="1" ht="16.2" thickBot="1" x14ac:dyDescent="0.35">
      <c r="A35" s="400" t="s">
        <v>2</v>
      </c>
      <c r="B35" s="401"/>
      <c r="C35" s="401"/>
      <c r="D35" s="402"/>
      <c r="E35" s="401"/>
      <c r="F35" s="403"/>
      <c r="G35" s="404">
        <f t="shared" ref="G35:M35" si="15">G23+G27+G28+G29+G30+G31+G32+G33</f>
        <v>13768.134</v>
      </c>
      <c r="H35" s="405">
        <f t="shared" si="15"/>
        <v>28030.562000000005</v>
      </c>
      <c r="I35" s="405">
        <f t="shared" si="15"/>
        <v>25262.142</v>
      </c>
      <c r="J35" s="405">
        <f t="shared" si="15"/>
        <v>23175.015999999996</v>
      </c>
      <c r="K35" s="405">
        <f t="shared" si="15"/>
        <v>31831.302</v>
      </c>
      <c r="L35" s="400">
        <f t="shared" si="15"/>
        <v>122067.156</v>
      </c>
      <c r="M35" s="405">
        <f t="shared" si="15"/>
        <v>0</v>
      </c>
      <c r="N35" s="400">
        <f t="shared" si="12"/>
        <v>122067.156</v>
      </c>
    </row>
    <row r="36" spans="1:14" ht="16.2" thickTop="1" x14ac:dyDescent="0.3">
      <c r="A36" s="114"/>
      <c r="D36" s="11"/>
      <c r="F36" s="135"/>
      <c r="G36" s="21"/>
      <c r="H36" s="19"/>
      <c r="I36" s="20"/>
      <c r="J36" s="19"/>
      <c r="K36" s="19"/>
      <c r="L36" s="359"/>
      <c r="M36" s="19"/>
      <c r="N36" s="386">
        <f t="shared" si="12"/>
        <v>0</v>
      </c>
    </row>
    <row r="37" spans="1:14" s="391" customFormat="1" x14ac:dyDescent="0.3">
      <c r="A37" s="390" t="s">
        <v>1</v>
      </c>
      <c r="D37" s="392"/>
      <c r="E37" s="391">
        <v>0</v>
      </c>
      <c r="F37" s="393"/>
      <c r="G37" s="397">
        <f t="shared" ref="G37:M37" si="16">G3-G35</f>
        <v>5861.866</v>
      </c>
      <c r="H37" s="398">
        <f t="shared" si="16"/>
        <v>-5201.4320000000043</v>
      </c>
      <c r="I37" s="398">
        <f t="shared" si="16"/>
        <v>-13292.142</v>
      </c>
      <c r="J37" s="398">
        <f t="shared" si="16"/>
        <v>-4065.015999999996</v>
      </c>
      <c r="K37" s="398">
        <f t="shared" si="16"/>
        <v>-4026.7520000000004</v>
      </c>
      <c r="L37" s="399">
        <f t="shared" si="16"/>
        <v>-20723.475999999995</v>
      </c>
      <c r="M37" s="398">
        <f t="shared" si="16"/>
        <v>286186.34000000003</v>
      </c>
      <c r="N37" s="399">
        <f t="shared" si="12"/>
        <v>265462.86400000006</v>
      </c>
    </row>
    <row r="38" spans="1:14" x14ac:dyDescent="0.3">
      <c r="A38" s="114"/>
      <c r="D38" s="11"/>
      <c r="F38" s="135"/>
      <c r="G38" s="13"/>
      <c r="L38" s="358"/>
      <c r="N38" s="382"/>
    </row>
    <row r="39" spans="1:14" s="391" customFormat="1" x14ac:dyDescent="0.3">
      <c r="A39" s="390" t="s">
        <v>0</v>
      </c>
      <c r="D39" s="392"/>
      <c r="F39" s="393"/>
      <c r="G39" s="394">
        <f t="shared" ref="G39:M39" si="17">G37/G3</f>
        <v>0.29861772796739683</v>
      </c>
      <c r="H39" s="395">
        <f t="shared" si="17"/>
        <v>-0.22784188446953538</v>
      </c>
      <c r="I39" s="395">
        <f t="shared" si="17"/>
        <v>-1.1104546365914787</v>
      </c>
      <c r="J39" s="395">
        <f t="shared" si="17"/>
        <v>-0.21271669283097833</v>
      </c>
      <c r="K39" s="395">
        <f t="shared" si="17"/>
        <v>-0.14482349111925927</v>
      </c>
      <c r="L39" s="396">
        <f t="shared" si="17"/>
        <v>-0.20448710763216801</v>
      </c>
      <c r="M39" s="395">
        <f t="shared" si="17"/>
        <v>1</v>
      </c>
      <c r="N39" s="396">
        <f t="shared" si="12"/>
        <v>0.79551289236783196</v>
      </c>
    </row>
    <row r="40" spans="1:14" ht="16.2" thickBot="1" x14ac:dyDescent="0.35">
      <c r="A40" s="112"/>
      <c r="B40" s="6"/>
      <c r="C40" s="90"/>
      <c r="D40" s="7"/>
      <c r="E40" s="6"/>
      <c r="F40" s="90"/>
      <c r="G40" s="5"/>
      <c r="H40" s="4"/>
      <c r="I40" s="4"/>
      <c r="J40" s="4"/>
      <c r="K40" s="4"/>
      <c r="L40" s="362"/>
      <c r="M40" s="4"/>
      <c r="N40" s="389"/>
    </row>
    <row r="41" spans="1:14" ht="15.75" hidden="1" customHeight="1" x14ac:dyDescent="0.3">
      <c r="A41" s="129"/>
      <c r="F41" s="135"/>
      <c r="L41" s="296"/>
      <c r="N41" s="296"/>
    </row>
    <row r="42" spans="1:14" ht="15.75" hidden="1" customHeight="1" x14ac:dyDescent="0.3">
      <c r="A42" s="114" t="s">
        <v>72</v>
      </c>
      <c r="F42" s="135"/>
      <c r="G42" s="101">
        <v>0</v>
      </c>
      <c r="H42" s="101">
        <v>0</v>
      </c>
      <c r="I42" s="101">
        <v>0</v>
      </c>
      <c r="J42" s="101">
        <v>0</v>
      </c>
      <c r="L42" s="307">
        <f>SUM(G42:J42)</f>
        <v>0</v>
      </c>
      <c r="N42" s="307">
        <f>SUM(H42:K42)</f>
        <v>0</v>
      </c>
    </row>
    <row r="43" spans="1:14" ht="15.75" hidden="1" customHeight="1" thickBot="1" x14ac:dyDescent="0.35">
      <c r="A43" s="114" t="s">
        <v>154</v>
      </c>
      <c r="F43" s="135"/>
      <c r="H43" s="2">
        <f>H6</f>
        <v>2.15</v>
      </c>
      <c r="L43" s="296"/>
      <c r="N43" s="296"/>
    </row>
    <row r="44" spans="1:14" ht="15.75" hidden="1" customHeight="1" thickBot="1" x14ac:dyDescent="0.35">
      <c r="A44" s="145" t="s">
        <v>85</v>
      </c>
      <c r="F44" s="135"/>
      <c r="G44" s="116" t="s">
        <v>83</v>
      </c>
      <c r="H44" s="116">
        <f>H43-2.05</f>
        <v>0.10000000000000009</v>
      </c>
      <c r="I44" s="116" t="s">
        <v>83</v>
      </c>
      <c r="J44" s="116" t="s">
        <v>83</v>
      </c>
      <c r="K44" s="116"/>
      <c r="L44" s="308" t="s">
        <v>83</v>
      </c>
      <c r="M44" s="116"/>
      <c r="N44" s="308" t="s">
        <v>83</v>
      </c>
    </row>
    <row r="45" spans="1:14" ht="31.5" hidden="1" customHeight="1" thickBot="1" x14ac:dyDescent="0.35">
      <c r="A45" s="130" t="s">
        <v>73</v>
      </c>
      <c r="F45" s="135"/>
      <c r="G45" s="96">
        <f>G7*0.2</f>
        <v>305.71813953488373</v>
      </c>
      <c r="H45" s="96">
        <f>H7*H44</f>
        <v>545.85441860465176</v>
      </c>
      <c r="I45" s="96">
        <f>I7*0.2</f>
        <v>1085.7888372093023</v>
      </c>
      <c r="J45" s="96">
        <f>J7*0.2</f>
        <v>911.67069767441865</v>
      </c>
      <c r="K45" s="91">
        <v>0</v>
      </c>
      <c r="L45" s="300">
        <f>SUM(G45:K45)</f>
        <v>2849.0320930232565</v>
      </c>
      <c r="M45" s="91">
        <v>0</v>
      </c>
      <c r="N45" s="300">
        <f>SUM(H45:M45)</f>
        <v>5392.3460465116295</v>
      </c>
    </row>
    <row r="46" spans="1:14" ht="32.25" hidden="1" customHeight="1" thickBot="1" x14ac:dyDescent="0.35">
      <c r="A46" s="131" t="s">
        <v>82</v>
      </c>
      <c r="B46" s="7"/>
      <c r="C46" s="6"/>
      <c r="D46" s="6"/>
      <c r="E46" s="6"/>
      <c r="F46" s="90"/>
      <c r="G46" s="98">
        <f t="shared" ref="G46:J46" si="18">G37+G45</f>
        <v>6167.5841395348834</v>
      </c>
      <c r="H46" s="98">
        <f t="shared" si="18"/>
        <v>-4655.5775813953524</v>
      </c>
      <c r="I46" s="98">
        <f t="shared" si="18"/>
        <v>-12206.353162790698</v>
      </c>
      <c r="J46" s="98">
        <f t="shared" si="18"/>
        <v>-3153.3453023255774</v>
      </c>
      <c r="K46" s="98">
        <f>K45</f>
        <v>0</v>
      </c>
      <c r="L46" s="309">
        <f>L37+L45</f>
        <v>-17874.44390697674</v>
      </c>
      <c r="M46" s="98">
        <f>M45</f>
        <v>0</v>
      </c>
      <c r="N46" s="309">
        <f>N37+N45</f>
        <v>270855.21004651167</v>
      </c>
    </row>
    <row r="47" spans="1:14" ht="15.75" hidden="1" customHeight="1" thickBot="1" x14ac:dyDescent="0.35">
      <c r="A47" s="130"/>
      <c r="L47" s="296"/>
      <c r="N47" s="296"/>
    </row>
    <row r="48" spans="1:14" s="269" customFormat="1" ht="15.75" hidden="1" customHeight="1" thickBot="1" x14ac:dyDescent="0.35">
      <c r="A48" s="130" t="s">
        <v>157</v>
      </c>
      <c r="G48" s="96"/>
      <c r="H48" s="97">
        <f>0.5*H27</f>
        <v>2334.6959999999999</v>
      </c>
      <c r="I48" s="96"/>
      <c r="J48" s="97"/>
      <c r="K48" s="97"/>
      <c r="L48" s="300"/>
      <c r="M48" s="97"/>
      <c r="N48" s="300"/>
    </row>
    <row r="49" spans="1:14" ht="32.25" hidden="1" customHeight="1" thickBot="1" x14ac:dyDescent="0.35">
      <c r="A49" s="131" t="s">
        <v>158</v>
      </c>
      <c r="B49" s="7"/>
      <c r="C49" s="6"/>
      <c r="D49" s="6"/>
      <c r="E49" s="6"/>
      <c r="F49" s="90"/>
      <c r="G49" s="98">
        <f t="shared" ref="G49:J49" si="19">G39+G47</f>
        <v>0.29861772796739683</v>
      </c>
      <c r="H49" s="98">
        <f t="shared" si="19"/>
        <v>-0.22784188446953538</v>
      </c>
      <c r="I49" s="98">
        <f t="shared" si="19"/>
        <v>-1.1104546365914787</v>
      </c>
      <c r="J49" s="98">
        <f t="shared" si="19"/>
        <v>-0.21271669283097833</v>
      </c>
      <c r="K49" s="98">
        <f>K47</f>
        <v>0</v>
      </c>
      <c r="L49" s="309">
        <f>L39+L47</f>
        <v>-0.20448710763216801</v>
      </c>
      <c r="M49" s="98">
        <f>M47</f>
        <v>0</v>
      </c>
      <c r="N49" s="309">
        <f>N39+N47</f>
        <v>0.79551289236783196</v>
      </c>
    </row>
    <row r="50" spans="1:14" ht="16.5" hidden="1" customHeight="1" thickBot="1" x14ac:dyDescent="0.35">
      <c r="A50" s="130"/>
      <c r="L50" s="310"/>
      <c r="N50" s="310"/>
    </row>
    <row r="51" spans="1:14" ht="15.75" hidden="1" customHeight="1" thickBot="1" x14ac:dyDescent="0.35">
      <c r="A51" s="130" t="s">
        <v>159</v>
      </c>
      <c r="H51" s="91">
        <f>H27*70%</f>
        <v>3268.5743999999995</v>
      </c>
      <c r="L51" s="296"/>
      <c r="N51" s="296"/>
    </row>
    <row r="52" spans="1:14" s="269" customFormat="1" ht="15.75" hidden="1" customHeight="1" thickBot="1" x14ac:dyDescent="0.35">
      <c r="A52" s="130" t="s">
        <v>156</v>
      </c>
      <c r="G52" s="96"/>
      <c r="H52" s="96">
        <f>H27*30%</f>
        <v>1400.8175999999999</v>
      </c>
      <c r="I52" s="96"/>
      <c r="J52" s="97"/>
      <c r="K52" s="97"/>
      <c r="L52" s="311"/>
      <c r="M52" s="97"/>
      <c r="N52" s="311"/>
    </row>
    <row r="53" spans="1:14" ht="32.25" hidden="1" customHeight="1" thickBot="1" x14ac:dyDescent="0.35">
      <c r="A53" s="131" t="s">
        <v>155</v>
      </c>
      <c r="B53" s="7"/>
      <c r="C53" s="6"/>
      <c r="D53" s="6"/>
      <c r="E53" s="6"/>
      <c r="F53" s="90"/>
      <c r="G53" s="98">
        <f>G42+G50</f>
        <v>0</v>
      </c>
      <c r="H53" s="98">
        <f>H37+H52</f>
        <v>-3800.6144000000045</v>
      </c>
      <c r="I53" s="98">
        <f>I42+I50</f>
        <v>0</v>
      </c>
      <c r="J53" s="98">
        <f>J42+J50</f>
        <v>0</v>
      </c>
      <c r="K53" s="98">
        <f>K50</f>
        <v>0</v>
      </c>
      <c r="L53" s="309">
        <f>L42+L50</f>
        <v>0</v>
      </c>
      <c r="M53" s="98">
        <f>M50</f>
        <v>0</v>
      </c>
      <c r="N53" s="309">
        <f>N42+N50</f>
        <v>0</v>
      </c>
    </row>
    <row r="54" spans="1:14" ht="16.2" thickBot="1" x14ac:dyDescent="0.35"/>
    <row r="55" spans="1:14" x14ac:dyDescent="0.3">
      <c r="A55" s="129" t="s">
        <v>168</v>
      </c>
      <c r="B55" s="118"/>
      <c r="C55" s="416"/>
      <c r="D55" s="62"/>
      <c r="E55" s="118" t="s">
        <v>14</v>
      </c>
      <c r="F55" s="128">
        <v>0.17</v>
      </c>
      <c r="G55" s="417"/>
      <c r="H55" s="279">
        <v>2795</v>
      </c>
      <c r="I55" s="278">
        <v>80</v>
      </c>
      <c r="J55" s="279"/>
      <c r="K55" s="279">
        <v>70</v>
      </c>
      <c r="L55" s="418">
        <f>SUM(G55:K55)</f>
        <v>2945</v>
      </c>
      <c r="M55" s="279"/>
      <c r="N55" s="419"/>
    </row>
    <row r="56" spans="1:14" s="6" customFormat="1" ht="16.2" thickBot="1" x14ac:dyDescent="0.35">
      <c r="A56" s="112" t="s">
        <v>169</v>
      </c>
      <c r="B56" s="4"/>
      <c r="C56" s="4"/>
      <c r="D56" s="5"/>
      <c r="E56" s="4" t="s">
        <v>14</v>
      </c>
      <c r="F56" s="3">
        <v>0.22</v>
      </c>
      <c r="G56" s="27">
        <v>3993</v>
      </c>
      <c r="H56" s="28">
        <v>550</v>
      </c>
      <c r="I56" s="26">
        <v>1415</v>
      </c>
      <c r="J56" s="28">
        <v>1017.5</v>
      </c>
      <c r="K56" s="28">
        <v>2689</v>
      </c>
      <c r="L56" s="357">
        <f>SUM(G56:K56)</f>
        <v>9664.5</v>
      </c>
      <c r="M56" s="28"/>
      <c r="N56" s="380"/>
    </row>
    <row r="57" spans="1:14" s="413" customFormat="1" ht="16.2" thickBot="1" x14ac:dyDescent="0.35">
      <c r="A57" s="406"/>
      <c r="B57" s="407"/>
      <c r="C57" s="407"/>
      <c r="D57" s="408"/>
      <c r="E57" s="407"/>
      <c r="F57" s="409"/>
      <c r="G57" s="410">
        <f t="shared" ref="G57:N57" si="20">SUM(G55:G56)</f>
        <v>3993</v>
      </c>
      <c r="H57" s="411">
        <f t="shared" si="20"/>
        <v>3345</v>
      </c>
      <c r="I57" s="411">
        <f t="shared" si="20"/>
        <v>1495</v>
      </c>
      <c r="J57" s="411">
        <f t="shared" si="20"/>
        <v>1017.5</v>
      </c>
      <c r="K57" s="411">
        <f t="shared" si="20"/>
        <v>2759</v>
      </c>
      <c r="L57" s="412">
        <f t="shared" si="20"/>
        <v>12609.5</v>
      </c>
      <c r="M57" s="411">
        <f t="shared" si="20"/>
        <v>0</v>
      </c>
      <c r="N57" s="361">
        <f t="shared" si="20"/>
        <v>0</v>
      </c>
    </row>
    <row r="59" spans="1:14" ht="16.2" thickBot="1" x14ac:dyDescent="0.35">
      <c r="A59" s="252" t="s">
        <v>170</v>
      </c>
    </row>
    <row r="60" spans="1:14" x14ac:dyDescent="0.3">
      <c r="A60" s="129" t="s">
        <v>16</v>
      </c>
      <c r="B60" s="118"/>
      <c r="C60" s="416"/>
      <c r="D60" s="62"/>
      <c r="E60" s="118" t="s">
        <v>14</v>
      </c>
      <c r="F60" s="128">
        <v>0.17</v>
      </c>
      <c r="G60" s="417">
        <f>G25-G55</f>
        <v>619.65599999999995</v>
      </c>
      <c r="H60" s="279">
        <f t="shared" ref="H60:J61" si="21">H25-H55</f>
        <v>-793.83199999999988</v>
      </c>
      <c r="I60" s="278">
        <f t="shared" si="21"/>
        <v>2113.0480000000002</v>
      </c>
      <c r="J60" s="279">
        <f t="shared" si="21"/>
        <v>1783.8240000000001</v>
      </c>
      <c r="K60" s="279">
        <f t="shared" ref="K60" si="22">K40*$F60</f>
        <v>0</v>
      </c>
      <c r="L60" s="418">
        <f>SUM(G60:K60)</f>
        <v>3722.6960000000004</v>
      </c>
      <c r="M60" s="279"/>
      <c r="N60" s="419"/>
    </row>
    <row r="61" spans="1:14" s="6" customFormat="1" ht="16.2" thickBot="1" x14ac:dyDescent="0.35">
      <c r="A61" s="112" t="s">
        <v>171</v>
      </c>
      <c r="B61" s="4"/>
      <c r="C61" s="4"/>
      <c r="D61" s="5"/>
      <c r="E61" s="4" t="s">
        <v>14</v>
      </c>
      <c r="F61" s="3">
        <v>0.22</v>
      </c>
      <c r="G61" s="27">
        <f>G26-G56</f>
        <v>-3166.7919999999999</v>
      </c>
      <c r="H61" s="28">
        <f t="shared" si="21"/>
        <v>2118.2240000000002</v>
      </c>
      <c r="I61" s="26">
        <f t="shared" si="21"/>
        <v>1509.0640000000003</v>
      </c>
      <c r="J61" s="28">
        <f t="shared" si="21"/>
        <v>1360.9320000000002</v>
      </c>
      <c r="K61" s="28">
        <f t="shared" ref="K61" si="23">K40*$F61</f>
        <v>0</v>
      </c>
      <c r="L61" s="357">
        <f>SUM(G61:K61)</f>
        <v>1821.4280000000008</v>
      </c>
      <c r="M61" s="28"/>
      <c r="N61" s="380"/>
    </row>
    <row r="62" spans="1:14" s="413" customFormat="1" ht="16.2" thickBot="1" x14ac:dyDescent="0.35">
      <c r="A62" s="406"/>
      <c r="B62" s="407"/>
      <c r="C62" s="407"/>
      <c r="D62" s="408"/>
      <c r="E62" s="407"/>
      <c r="F62" s="409"/>
      <c r="G62" s="410">
        <f t="shared" ref="G62:N62" si="24">SUM(G60:G61)</f>
        <v>-2547.136</v>
      </c>
      <c r="H62" s="411">
        <f t="shared" si="24"/>
        <v>1324.3920000000003</v>
      </c>
      <c r="I62" s="411">
        <f t="shared" si="24"/>
        <v>3622.1120000000005</v>
      </c>
      <c r="J62" s="411">
        <f t="shared" si="24"/>
        <v>3144.7560000000003</v>
      </c>
      <c r="K62" s="411">
        <f t="shared" si="24"/>
        <v>0</v>
      </c>
      <c r="L62" s="412">
        <f t="shared" si="24"/>
        <v>5544.1240000000016</v>
      </c>
      <c r="M62" s="411">
        <f t="shared" si="24"/>
        <v>0</v>
      </c>
      <c r="N62" s="361">
        <f t="shared" si="24"/>
        <v>0</v>
      </c>
    </row>
    <row r="64" spans="1:14" x14ac:dyDescent="0.3">
      <c r="N64" s="424">
        <f>L62+N37</f>
        <v>271006.98800000007</v>
      </c>
    </row>
  </sheetData>
  <mergeCells count="3">
    <mergeCell ref="B1:C1"/>
    <mergeCell ref="E1:F1"/>
    <mergeCell ref="G1:N1"/>
  </mergeCells>
  <pageMargins left="0.31496062992125984" right="0.31496062992125984" top="0.35433070866141736" bottom="0.15748031496062992" header="0.31496062992125984" footer="0.31496062992125984"/>
  <pageSetup paperSize="9" scale="85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F3B56-1E3E-4D8E-AC99-177AD35530BA}">
  <sheetPr>
    <pageSetUpPr fitToPage="1"/>
  </sheetPr>
  <dimension ref="A1:M55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H16" sqref="H16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0" width="14.109375" style="2" customWidth="1"/>
    <col min="11" max="11" width="13.44140625" style="2" customWidth="1"/>
    <col min="12" max="12" width="14.21875" style="2" customWidth="1"/>
    <col min="13" max="13" width="13.44140625" style="2" customWidth="1"/>
    <col min="14" max="16384" width="9.109375" style="1"/>
  </cols>
  <sheetData>
    <row r="1" spans="1:13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45597</v>
      </c>
      <c r="H1" s="471"/>
      <c r="I1" s="471"/>
      <c r="J1" s="471"/>
      <c r="K1" s="471"/>
      <c r="L1" s="471"/>
      <c r="M1" s="472"/>
    </row>
    <row r="2" spans="1:13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166</v>
      </c>
      <c r="K2" s="331" t="s">
        <v>34</v>
      </c>
      <c r="L2" s="353" t="s">
        <v>59</v>
      </c>
      <c r="M2" s="443" t="s">
        <v>34</v>
      </c>
    </row>
    <row r="3" spans="1:13" ht="23.25" customHeight="1" thickBot="1" x14ac:dyDescent="0.35">
      <c r="A3" s="112" t="s">
        <v>33</v>
      </c>
      <c r="B3" s="65"/>
      <c r="C3" s="65"/>
      <c r="D3" s="7"/>
      <c r="E3" s="65"/>
      <c r="F3" s="133"/>
      <c r="G3" s="433">
        <v>20856.650000000001</v>
      </c>
      <c r="H3" s="433">
        <v>25497.91</v>
      </c>
      <c r="I3" s="433">
        <v>24120.05</v>
      </c>
      <c r="J3" s="433">
        <v>28269.66</v>
      </c>
      <c r="K3" s="294">
        <f>SUM(G3:J3)</f>
        <v>98744.27</v>
      </c>
      <c r="L3" s="430">
        <v>217360.56</v>
      </c>
      <c r="M3" s="357">
        <f>K3+L3</f>
        <v>316104.83</v>
      </c>
    </row>
    <row r="4" spans="1:13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>
        <v>24</v>
      </c>
      <c r="H4" s="434">
        <v>26</v>
      </c>
      <c r="I4" s="434">
        <v>29</v>
      </c>
      <c r="J4" s="434">
        <v>25</v>
      </c>
      <c r="K4" s="295">
        <f>SUM(G4:J4)</f>
        <v>104</v>
      </c>
      <c r="L4" s="437">
        <v>206</v>
      </c>
      <c r="M4" s="444">
        <f t="shared" ref="M4:M17" si="0">K4+L4</f>
        <v>310</v>
      </c>
    </row>
    <row r="5" spans="1:13" x14ac:dyDescent="0.3">
      <c r="A5" s="114" t="s">
        <v>32</v>
      </c>
      <c r="D5" s="11"/>
      <c r="F5" s="135"/>
      <c r="G5" s="435">
        <v>6964.9</v>
      </c>
      <c r="H5" s="435">
        <v>8122.1</v>
      </c>
      <c r="I5" s="436">
        <v>8975.7000000000007</v>
      </c>
      <c r="J5" s="436">
        <v>10273.6</v>
      </c>
      <c r="K5" s="296">
        <f>SUM(G5:J5)</f>
        <v>34336.300000000003</v>
      </c>
      <c r="M5" s="358"/>
    </row>
    <row r="6" spans="1:13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296">
        <v>2.15</v>
      </c>
      <c r="M6" s="358"/>
    </row>
    <row r="7" spans="1:13" x14ac:dyDescent="0.3">
      <c r="A7" s="114" t="s">
        <v>30</v>
      </c>
      <c r="B7" s="59"/>
      <c r="C7" s="59"/>
      <c r="D7" s="60"/>
      <c r="E7" s="59"/>
      <c r="F7" s="136"/>
      <c r="G7" s="462">
        <v>3353.51</v>
      </c>
      <c r="H7" s="462">
        <v>3776.6</v>
      </c>
      <c r="I7" s="462">
        <v>3623.81</v>
      </c>
      <c r="J7" s="462">
        <v>4472.07</v>
      </c>
      <c r="K7" s="297"/>
      <c r="L7" s="101"/>
      <c r="M7" s="445"/>
    </row>
    <row r="8" spans="1:13" x14ac:dyDescent="0.3">
      <c r="A8" s="114" t="s">
        <v>29</v>
      </c>
      <c r="B8" s="59"/>
      <c r="C8" s="59"/>
      <c r="D8" s="60"/>
      <c r="E8" s="59"/>
      <c r="F8" s="136"/>
      <c r="G8" s="57">
        <f t="shared" ref="G8:J8" si="1">G5/G7</f>
        <v>2.0768985331786691</v>
      </c>
      <c r="H8" s="57">
        <f t="shared" si="1"/>
        <v>2.1506381401260395</v>
      </c>
      <c r="I8" s="57">
        <f t="shared" si="1"/>
        <v>2.4768682684798597</v>
      </c>
      <c r="J8" s="57">
        <f t="shared" si="1"/>
        <v>2.2972806776280339</v>
      </c>
      <c r="K8" s="297"/>
      <c r="L8" s="101"/>
      <c r="M8" s="445"/>
    </row>
    <row r="9" spans="1:13" ht="16.2" thickBot="1" x14ac:dyDescent="0.35">
      <c r="A9" s="112" t="s">
        <v>66</v>
      </c>
      <c r="B9" s="55"/>
      <c r="C9" s="55"/>
      <c r="D9" s="56"/>
      <c r="E9" s="55"/>
      <c r="F9" s="140"/>
      <c r="G9" s="92">
        <f t="shared" ref="G9:K9" si="2">G3/G5</f>
        <v>2.9945368921305406</v>
      </c>
      <c r="H9" s="92">
        <f t="shared" si="2"/>
        <v>3.1393248051612268</v>
      </c>
      <c r="I9" s="92">
        <f t="shared" si="2"/>
        <v>2.6872611606894168</v>
      </c>
      <c r="J9" s="92">
        <f t="shared" si="2"/>
        <v>2.7516800342625758</v>
      </c>
      <c r="K9" s="298">
        <f t="shared" si="2"/>
        <v>2.8757982077276818</v>
      </c>
      <c r="L9" s="4"/>
      <c r="M9" s="446"/>
    </row>
    <row r="10" spans="1:13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267"/>
      <c r="L10" s="356"/>
      <c r="M10" s="447"/>
    </row>
    <row r="11" spans="1:13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359">
        <f t="shared" ref="K11:K17" si="3">SUM(G11:J11)</f>
        <v>0</v>
      </c>
      <c r="L11" s="438">
        <v>198833.43</v>
      </c>
      <c r="M11" s="359">
        <f t="shared" si="0"/>
        <v>198833.43</v>
      </c>
    </row>
    <row r="12" spans="1:13" x14ac:dyDescent="0.3">
      <c r="A12" s="114" t="s">
        <v>23</v>
      </c>
      <c r="B12" s="2"/>
      <c r="C12" s="2"/>
      <c r="D12" s="13"/>
      <c r="E12" s="2"/>
      <c r="F12" s="12"/>
      <c r="G12" s="19">
        <f>G7*G6</f>
        <v>7210.0465000000004</v>
      </c>
      <c r="H12" s="19">
        <f t="shared" ref="H12:J12" si="4">H7*H6</f>
        <v>8119.69</v>
      </c>
      <c r="I12" s="19">
        <f t="shared" si="4"/>
        <v>7791.1914999999999</v>
      </c>
      <c r="J12" s="19">
        <f t="shared" si="4"/>
        <v>9614.950499999999</v>
      </c>
      <c r="K12" s="359">
        <f t="shared" si="3"/>
        <v>32735.878499999999</v>
      </c>
      <c r="L12" s="19"/>
      <c r="M12" s="359">
        <f t="shared" si="0"/>
        <v>32735.878499999999</v>
      </c>
    </row>
    <row r="13" spans="1:13" x14ac:dyDescent="0.3">
      <c r="A13" s="114" t="s">
        <v>22</v>
      </c>
      <c r="B13" s="2"/>
      <c r="C13" s="2"/>
      <c r="D13" s="13"/>
      <c r="E13" s="2"/>
      <c r="F13" s="12"/>
      <c r="G13" s="438">
        <v>1543.9</v>
      </c>
      <c r="H13" s="438">
        <v>1829.7</v>
      </c>
      <c r="I13" s="438">
        <v>1870</v>
      </c>
      <c r="J13" s="438">
        <v>2214.42</v>
      </c>
      <c r="K13" s="359">
        <f t="shared" si="3"/>
        <v>7458.02</v>
      </c>
      <c r="L13" s="19"/>
      <c r="M13" s="359">
        <f t="shared" si="0"/>
        <v>7458.02</v>
      </c>
    </row>
    <row r="14" spans="1:13" x14ac:dyDescent="0.3">
      <c r="A14" s="114" t="s">
        <v>21</v>
      </c>
      <c r="B14" s="2"/>
      <c r="C14" s="2"/>
      <c r="D14" s="13"/>
      <c r="E14" s="2"/>
      <c r="F14" s="12"/>
      <c r="G14" s="438">
        <v>230</v>
      </c>
      <c r="H14" s="438">
        <v>260</v>
      </c>
      <c r="I14" s="438">
        <v>290</v>
      </c>
      <c r="J14" s="438">
        <v>255</v>
      </c>
      <c r="K14" s="359">
        <f t="shared" si="3"/>
        <v>1035</v>
      </c>
      <c r="L14" s="19"/>
      <c r="M14" s="359">
        <f t="shared" si="0"/>
        <v>1035</v>
      </c>
    </row>
    <row r="15" spans="1:13" x14ac:dyDescent="0.3">
      <c r="A15" s="114" t="s">
        <v>84</v>
      </c>
      <c r="B15" s="2"/>
      <c r="C15" s="2"/>
      <c r="D15" s="13"/>
      <c r="E15" s="2"/>
      <c r="F15" s="12"/>
      <c r="G15" s="438">
        <v>180</v>
      </c>
      <c r="H15" s="438">
        <v>190</v>
      </c>
      <c r="I15" s="438">
        <v>235</v>
      </c>
      <c r="J15" s="438">
        <v>195</v>
      </c>
      <c r="K15" s="359">
        <f t="shared" si="3"/>
        <v>800</v>
      </c>
      <c r="L15" s="19"/>
      <c r="M15" s="359">
        <f t="shared" si="0"/>
        <v>800</v>
      </c>
    </row>
    <row r="16" spans="1:13" x14ac:dyDescent="0.3">
      <c r="A16" s="114" t="s">
        <v>174</v>
      </c>
      <c r="B16" s="2"/>
      <c r="C16" s="2"/>
      <c r="D16" s="13"/>
      <c r="E16" s="2"/>
      <c r="F16" s="12"/>
      <c r="G16" s="438">
        <v>3625.6</v>
      </c>
      <c r="H16" s="438">
        <v>4349.8999999999996</v>
      </c>
      <c r="I16" s="438">
        <v>4299.8999999999996</v>
      </c>
      <c r="J16" s="438">
        <v>4309.8999999999996</v>
      </c>
      <c r="K16" s="359">
        <f t="shared" si="3"/>
        <v>16585.3</v>
      </c>
      <c r="L16" s="19"/>
      <c r="M16" s="359">
        <f t="shared" si="0"/>
        <v>16585.3</v>
      </c>
    </row>
    <row r="17" spans="1:13" ht="16.2" thickBot="1" x14ac:dyDescent="0.35">
      <c r="A17" s="114" t="s">
        <v>173</v>
      </c>
      <c r="B17" s="2"/>
      <c r="C17" s="2"/>
      <c r="D17" s="13"/>
      <c r="E17" s="2"/>
      <c r="F17" s="12"/>
      <c r="G17" s="438">
        <v>0</v>
      </c>
      <c r="H17" s="439">
        <v>200</v>
      </c>
      <c r="I17" s="439">
        <v>200</v>
      </c>
      <c r="J17" s="439">
        <v>200</v>
      </c>
      <c r="K17" s="359">
        <f t="shared" si="3"/>
        <v>600</v>
      </c>
      <c r="L17" s="19">
        <v>0</v>
      </c>
      <c r="M17" s="359">
        <f t="shared" si="0"/>
        <v>600</v>
      </c>
    </row>
    <row r="18" spans="1:13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12789.5465</v>
      </c>
      <c r="H18" s="315">
        <f>SUM(H11:H17)</f>
        <v>14949.289999999999</v>
      </c>
      <c r="I18" s="315">
        <f>SUM(I11:I17)</f>
        <v>14686.0915</v>
      </c>
      <c r="J18" s="315">
        <f>SUM(J11:J17)</f>
        <v>16789.270499999999</v>
      </c>
      <c r="K18" s="441">
        <f>SUM(K11:K17)</f>
        <v>59214.198499999999</v>
      </c>
      <c r="L18" s="35"/>
      <c r="M18" s="441">
        <f>SUM(M11:M17)</f>
        <v>258047.62849999996</v>
      </c>
    </row>
    <row r="19" spans="1:13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>
        <f t="shared" ref="G19:M19" si="5">G18/G3</f>
        <v>0.61321192521330126</v>
      </c>
      <c r="H19" s="448">
        <f t="shared" si="5"/>
        <v>0.58629471984174386</v>
      </c>
      <c r="I19" s="448">
        <f t="shared" si="5"/>
        <v>0.60887483649494922</v>
      </c>
      <c r="J19" s="448">
        <f t="shared" si="5"/>
        <v>0.59389714980654162</v>
      </c>
      <c r="K19" s="442">
        <f t="shared" si="5"/>
        <v>0.59967224933659435</v>
      </c>
      <c r="L19" s="431">
        <f t="shared" si="5"/>
        <v>0</v>
      </c>
      <c r="M19" s="442">
        <f t="shared" si="5"/>
        <v>0.81633560771595914</v>
      </c>
    </row>
    <row r="20" spans="1:13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1671.5759999999998</v>
      </c>
      <c r="H20" s="20">
        <f>H5*$F20</f>
        <v>1949.3040000000001</v>
      </c>
      <c r="I20" s="19">
        <f>I5*$F20</f>
        <v>2154.1680000000001</v>
      </c>
      <c r="J20" s="19">
        <f>J5*$F20</f>
        <v>2465.6640000000002</v>
      </c>
      <c r="K20" s="359">
        <f>SUM(G20:J20)</f>
        <v>8240.7120000000014</v>
      </c>
      <c r="L20" s="19">
        <f>L5*$F20</f>
        <v>0</v>
      </c>
      <c r="M20" s="359">
        <f>SUM(G20:L20)</f>
        <v>16481.424000000003</v>
      </c>
    </row>
    <row r="21" spans="1:13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2228.768</v>
      </c>
      <c r="H21" s="26">
        <f>H5*$F21</f>
        <v>2599.0720000000001</v>
      </c>
      <c r="I21" s="28">
        <f>I5*$F21</f>
        <v>2872.2240000000002</v>
      </c>
      <c r="J21" s="28">
        <f>J5*$F21</f>
        <v>3287.5520000000001</v>
      </c>
      <c r="K21" s="357">
        <f>SUM(G21:J21)</f>
        <v>10987.616</v>
      </c>
      <c r="L21" s="28">
        <f>L5*$F21</f>
        <v>0</v>
      </c>
      <c r="M21" s="357">
        <f>SUM(G21:L21)</f>
        <v>21975.232</v>
      </c>
    </row>
    <row r="22" spans="1:13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M22" si="6">SUM(G20:G21)</f>
        <v>3900.3440000000001</v>
      </c>
      <c r="H22" s="28">
        <f t="shared" si="6"/>
        <v>4548.3760000000002</v>
      </c>
      <c r="I22" s="28">
        <f t="shared" si="6"/>
        <v>5026.3919999999998</v>
      </c>
      <c r="J22" s="28">
        <f t="shared" si="6"/>
        <v>5753.2160000000003</v>
      </c>
      <c r="K22" s="357">
        <f t="shared" si="6"/>
        <v>19228.328000000001</v>
      </c>
      <c r="L22" s="28">
        <f t="shared" si="6"/>
        <v>0</v>
      </c>
      <c r="M22" s="441">
        <f t="shared" si="6"/>
        <v>38456.656000000003</v>
      </c>
    </row>
    <row r="23" spans="1:13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359">
        <f t="shared" ref="K23:K28" si="7">SUM(G23:J23)</f>
        <v>360</v>
      </c>
      <c r="L23" s="19">
        <v>0</v>
      </c>
      <c r="M23" s="359">
        <f>K23+L23</f>
        <v>360</v>
      </c>
    </row>
    <row r="24" spans="1:13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359">
        <f t="shared" si="7"/>
        <v>1398</v>
      </c>
      <c r="L24" s="19">
        <v>0</v>
      </c>
      <c r="M24" s="359">
        <f t="shared" ref="M24:M32" si="8">K24+L24</f>
        <v>1398</v>
      </c>
    </row>
    <row r="25" spans="1:13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359">
        <f t="shared" si="7"/>
        <v>2300</v>
      </c>
      <c r="L25" s="19">
        <v>0</v>
      </c>
      <c r="M25" s="359">
        <f t="shared" si="8"/>
        <v>2300</v>
      </c>
    </row>
    <row r="26" spans="1:13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359">
        <f t="shared" si="7"/>
        <v>268</v>
      </c>
      <c r="L26" s="19">
        <v>0</v>
      </c>
      <c r="M26" s="359">
        <f t="shared" si="8"/>
        <v>268</v>
      </c>
    </row>
    <row r="27" spans="1:13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359">
        <f t="shared" si="7"/>
        <v>360</v>
      </c>
      <c r="L27" s="15">
        <v>0</v>
      </c>
      <c r="M27" s="359">
        <f t="shared" si="8"/>
        <v>360</v>
      </c>
    </row>
    <row r="28" spans="1:13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357">
        <f t="shared" si="7"/>
        <v>11200</v>
      </c>
      <c r="L28" s="75">
        <v>0</v>
      </c>
      <c r="M28" s="357">
        <f t="shared" si="8"/>
        <v>11200</v>
      </c>
    </row>
    <row r="29" spans="1:13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357">
        <f>SUM(K23:K28)</f>
        <v>15886</v>
      </c>
      <c r="L29" s="28">
        <f t="shared" ref="L29" si="10">SUM(L23:L28)</f>
        <v>0</v>
      </c>
      <c r="M29" s="357">
        <f t="shared" si="8"/>
        <v>15886</v>
      </c>
    </row>
    <row r="30" spans="1:13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L30" si="11">G18+G22+G23+G24+G25+G26+G27+G28</f>
        <v>20969.890500000001</v>
      </c>
      <c r="H30" s="323">
        <f t="shared" si="11"/>
        <v>23777.665999999997</v>
      </c>
      <c r="I30" s="323">
        <f t="shared" si="11"/>
        <v>22525.483500000002</v>
      </c>
      <c r="J30" s="323">
        <f t="shared" si="11"/>
        <v>27055.486499999999</v>
      </c>
      <c r="K30" s="321">
        <f t="shared" si="11"/>
        <v>94328.526500000007</v>
      </c>
      <c r="L30" s="432">
        <f t="shared" si="11"/>
        <v>0</v>
      </c>
      <c r="M30" s="321">
        <f t="shared" si="8"/>
        <v>94328.526500000007</v>
      </c>
    </row>
    <row r="31" spans="1:13" ht="16.8" thickTop="1" thickBot="1" x14ac:dyDescent="0.35">
      <c r="A31" s="114"/>
      <c r="D31" s="11"/>
      <c r="F31" s="135"/>
      <c r="G31" s="19"/>
      <c r="H31" s="20"/>
      <c r="I31" s="19"/>
      <c r="J31" s="19"/>
      <c r="K31" s="359"/>
      <c r="L31" s="19"/>
      <c r="M31" s="359">
        <f t="shared" si="8"/>
        <v>0</v>
      </c>
    </row>
    <row r="32" spans="1:13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-113.24049999999988</v>
      </c>
      <c r="H32" s="453">
        <f>H3-H30</f>
        <v>1720.2440000000024</v>
      </c>
      <c r="I32" s="453">
        <f>I3-I30</f>
        <v>1594.5664999999972</v>
      </c>
      <c r="J32" s="453">
        <f>J3-J30</f>
        <v>1214.1735000000008</v>
      </c>
      <c r="K32" s="454">
        <f>K3-K30</f>
        <v>4415.7434999999969</v>
      </c>
      <c r="L32" s="453">
        <f>L3-L11</f>
        <v>18527.130000000005</v>
      </c>
      <c r="M32" s="454">
        <f t="shared" si="8"/>
        <v>22942.873500000002</v>
      </c>
    </row>
    <row r="33" spans="1:13" ht="16.2" thickBot="1" x14ac:dyDescent="0.35">
      <c r="A33" s="261" t="s">
        <v>0</v>
      </c>
      <c r="B33" s="320"/>
      <c r="C33" s="320"/>
      <c r="D33" s="455"/>
      <c r="E33" s="320"/>
      <c r="F33" s="456"/>
      <c r="G33" s="457">
        <f t="shared" ref="G33:M33" si="12">G32/G3</f>
        <v>-5.4294673401528949E-3</v>
      </c>
      <c r="H33" s="457">
        <f t="shared" si="12"/>
        <v>6.7466078592323939E-2</v>
      </c>
      <c r="I33" s="457">
        <f t="shared" si="12"/>
        <v>6.610958517913508E-2</v>
      </c>
      <c r="J33" s="457">
        <f t="shared" si="12"/>
        <v>4.2949702967775373E-2</v>
      </c>
      <c r="K33" s="458">
        <f t="shared" si="12"/>
        <v>4.4718984706656868E-2</v>
      </c>
      <c r="L33" s="459">
        <f t="shared" si="12"/>
        <v>8.5236852536633156E-2</v>
      </c>
      <c r="M33" s="458">
        <f t="shared" si="12"/>
        <v>7.2579952353148167E-2</v>
      </c>
    </row>
    <row r="34" spans="1:13" ht="15.75" hidden="1" customHeight="1" x14ac:dyDescent="0.3">
      <c r="A34" s="114"/>
      <c r="F34" s="135"/>
      <c r="K34" s="296"/>
      <c r="M34" s="296"/>
    </row>
    <row r="35" spans="1:13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K35" s="307">
        <f>SUM(G35:I35)</f>
        <v>0</v>
      </c>
      <c r="M35" s="307">
        <f>SUM(G35:J35)</f>
        <v>0</v>
      </c>
    </row>
    <row r="36" spans="1:13" ht="15.75" hidden="1" customHeight="1" x14ac:dyDescent="0.3">
      <c r="A36" s="114" t="s">
        <v>154</v>
      </c>
      <c r="F36" s="135"/>
      <c r="G36" s="2">
        <f>G6</f>
        <v>2.15</v>
      </c>
      <c r="K36" s="296"/>
      <c r="M36" s="296"/>
    </row>
    <row r="37" spans="1:13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308" t="s">
        <v>83</v>
      </c>
      <c r="L37" s="116"/>
      <c r="M37" s="308" t="s">
        <v>83</v>
      </c>
    </row>
    <row r="38" spans="1:13" ht="31.5" hidden="1" customHeight="1" x14ac:dyDescent="0.3">
      <c r="A38" s="130" t="s">
        <v>73</v>
      </c>
      <c r="F38" s="135"/>
      <c r="G38" s="20">
        <f>G7*G37</f>
        <v>335.35100000000034</v>
      </c>
      <c r="H38" s="20">
        <f>H7*0.2</f>
        <v>755.32</v>
      </c>
      <c r="I38" s="20">
        <f>I7*0.2</f>
        <v>724.76200000000006</v>
      </c>
      <c r="J38" s="91">
        <v>0</v>
      </c>
      <c r="K38" s="300">
        <f>SUM(G38:J38)</f>
        <v>1815.4330000000004</v>
      </c>
      <c r="L38" s="91">
        <v>0</v>
      </c>
      <c r="M38" s="300">
        <f>SUM(G38:L38)</f>
        <v>3630.8660000000009</v>
      </c>
    </row>
    <row r="39" spans="1:13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222.11050000000046</v>
      </c>
      <c r="H39" s="98">
        <f>H32+H38</f>
        <v>2475.5640000000026</v>
      </c>
      <c r="I39" s="98">
        <f>I32+I38</f>
        <v>2319.3284999999973</v>
      </c>
      <c r="J39" s="98">
        <f>J38</f>
        <v>0</v>
      </c>
      <c r="K39" s="309">
        <f>K32+K38</f>
        <v>6231.1764999999978</v>
      </c>
      <c r="L39" s="98">
        <f>L38</f>
        <v>0</v>
      </c>
      <c r="M39" s="309">
        <f>M32+M38</f>
        <v>26573.739500000003</v>
      </c>
    </row>
    <row r="40" spans="1:13" ht="15.75" hidden="1" customHeight="1" x14ac:dyDescent="0.3">
      <c r="A40" s="130"/>
      <c r="K40" s="296"/>
      <c r="M40" s="296"/>
    </row>
    <row r="41" spans="1:13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1950.172</v>
      </c>
      <c r="H41" s="20"/>
      <c r="I41" s="19"/>
      <c r="J41" s="19"/>
      <c r="K41" s="300"/>
      <c r="L41" s="19"/>
      <c r="M41" s="300"/>
    </row>
    <row r="42" spans="1:13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>
        <f>G33+G40</f>
        <v>-5.4294673401528949E-3</v>
      </c>
      <c r="H42" s="98">
        <f>H33+H40</f>
        <v>6.7466078592323939E-2</v>
      </c>
      <c r="I42" s="98">
        <f>I33+I40</f>
        <v>6.610958517913508E-2</v>
      </c>
      <c r="J42" s="98">
        <f>J40</f>
        <v>0</v>
      </c>
      <c r="K42" s="309">
        <f>K33+K40</f>
        <v>4.4718984706656868E-2</v>
      </c>
      <c r="L42" s="98">
        <f>L40</f>
        <v>0</v>
      </c>
      <c r="M42" s="309">
        <f>M33+M40</f>
        <v>7.2579952353148167E-2</v>
      </c>
    </row>
    <row r="43" spans="1:13" ht="16.5" hidden="1" customHeight="1" thickTop="1" x14ac:dyDescent="0.3">
      <c r="A43" s="130"/>
      <c r="K43" s="310"/>
      <c r="M43" s="310"/>
    </row>
    <row r="44" spans="1:13" ht="15.75" hidden="1" customHeight="1" x14ac:dyDescent="0.3">
      <c r="A44" s="130" t="s">
        <v>159</v>
      </c>
      <c r="G44" s="91">
        <f>G22*70%</f>
        <v>2730.2408</v>
      </c>
      <c r="K44" s="296"/>
      <c r="M44" s="296"/>
    </row>
    <row r="45" spans="1:13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1170.1032</v>
      </c>
      <c r="H45" s="20"/>
      <c r="I45" s="19"/>
      <c r="J45" s="19"/>
      <c r="K45" s="311"/>
      <c r="L45" s="19"/>
      <c r="M45" s="311"/>
    </row>
    <row r="46" spans="1:13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1056.8627000000001</v>
      </c>
      <c r="H46" s="98">
        <f>H35+H43</f>
        <v>0</v>
      </c>
      <c r="I46" s="98">
        <f>I35+I43</f>
        <v>0</v>
      </c>
      <c r="J46" s="98">
        <f>J43</f>
        <v>0</v>
      </c>
      <c r="K46" s="309">
        <f>K35+K43</f>
        <v>0</v>
      </c>
      <c r="L46" s="98">
        <f>L43</f>
        <v>0</v>
      </c>
      <c r="M46" s="309">
        <f>M35+M43</f>
        <v>0</v>
      </c>
    </row>
    <row r="47" spans="1:13" ht="16.2" thickBot="1" x14ac:dyDescent="0.35">
      <c r="A47" s="11"/>
      <c r="K47" s="292"/>
      <c r="M47" s="296"/>
    </row>
    <row r="48" spans="1:13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>
        <v>1965</v>
      </c>
      <c r="H48" s="429">
        <v>1610</v>
      </c>
      <c r="I48" s="429">
        <v>0</v>
      </c>
      <c r="J48" s="429">
        <v>1030</v>
      </c>
      <c r="K48" s="418">
        <f>SUM(G48:J48)</f>
        <v>4605</v>
      </c>
      <c r="L48" s="279"/>
      <c r="M48" s="418"/>
    </row>
    <row r="49" spans="1:13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>
        <v>3900.6</v>
      </c>
      <c r="H49" s="430">
        <v>1847</v>
      </c>
      <c r="I49" s="430">
        <v>5002.2</v>
      </c>
      <c r="J49" s="430"/>
      <c r="K49" s="357">
        <f>SUM(G49:J49)</f>
        <v>10749.8</v>
      </c>
      <c r="L49" s="28"/>
      <c r="M49" s="357"/>
    </row>
    <row r="50" spans="1:13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M50" si="13">SUM(G48:G49)</f>
        <v>5865.6</v>
      </c>
      <c r="H50" s="28">
        <f t="shared" si="13"/>
        <v>3457</v>
      </c>
      <c r="I50" s="28">
        <f t="shared" si="13"/>
        <v>5002.2</v>
      </c>
      <c r="J50" s="28">
        <f t="shared" si="13"/>
        <v>1030</v>
      </c>
      <c r="K50" s="357">
        <f t="shared" si="13"/>
        <v>15354.8</v>
      </c>
      <c r="L50" s="28">
        <f t="shared" si="13"/>
        <v>0</v>
      </c>
      <c r="M50" s="441">
        <f t="shared" si="13"/>
        <v>0</v>
      </c>
    </row>
    <row r="51" spans="1:13" ht="16.2" thickBot="1" x14ac:dyDescent="0.35">
      <c r="A51" s="257" t="s">
        <v>170</v>
      </c>
      <c r="K51" s="292"/>
      <c r="M51" s="296"/>
    </row>
    <row r="52" spans="1:13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-293.42400000000021</v>
      </c>
      <c r="H52" s="278">
        <f t="shared" si="14"/>
        <v>339.30400000000009</v>
      </c>
      <c r="I52" s="279">
        <f t="shared" si="14"/>
        <v>2154.1680000000001</v>
      </c>
      <c r="J52" s="279">
        <f t="shared" si="14"/>
        <v>1435.6640000000002</v>
      </c>
      <c r="K52" s="418">
        <f>SUM(G52:J52)</f>
        <v>3635.712</v>
      </c>
      <c r="L52" s="279"/>
      <c r="M52" s="418"/>
    </row>
    <row r="53" spans="1:13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-1671.8319999999999</v>
      </c>
      <c r="H53" s="26">
        <f t="shared" si="14"/>
        <v>752.07200000000012</v>
      </c>
      <c r="I53" s="28">
        <f t="shared" si="14"/>
        <v>-2129.9759999999997</v>
      </c>
      <c r="J53" s="28">
        <f t="shared" si="14"/>
        <v>3287.5520000000001</v>
      </c>
      <c r="K53" s="357">
        <f>SUM(G53:J53)</f>
        <v>237.81600000000071</v>
      </c>
      <c r="L53" s="28"/>
      <c r="M53" s="357"/>
    </row>
    <row r="54" spans="1:13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M54" si="15">SUM(G52:G53)</f>
        <v>-1965.2560000000001</v>
      </c>
      <c r="H54" s="28">
        <f t="shared" si="15"/>
        <v>1091.3760000000002</v>
      </c>
      <c r="I54" s="28">
        <f t="shared" si="15"/>
        <v>24.192000000000462</v>
      </c>
      <c r="J54" s="28">
        <f t="shared" si="15"/>
        <v>4723.2160000000003</v>
      </c>
      <c r="K54" s="357">
        <f t="shared" si="15"/>
        <v>3873.5280000000007</v>
      </c>
      <c r="L54" s="28">
        <f t="shared" si="15"/>
        <v>0</v>
      </c>
      <c r="M54" s="441">
        <f t="shared" si="15"/>
        <v>0</v>
      </c>
    </row>
    <row r="55" spans="1:13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460">
        <f>K54+M32</f>
        <v>26816.401500000004</v>
      </c>
    </row>
  </sheetData>
  <mergeCells count="3">
    <mergeCell ref="B1:C1"/>
    <mergeCell ref="E1:F1"/>
    <mergeCell ref="G1:M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N36" sqref="N36"/>
    </sheetView>
  </sheetViews>
  <sheetFormatPr defaultColWidth="9.109375" defaultRowHeight="15.6" outlineLevelCol="1" x14ac:dyDescent="0.3"/>
  <cols>
    <col min="1" max="1" width="31.5546875" style="1" customWidth="1"/>
    <col min="2" max="2" width="13.109375" style="1" bestFit="1" customWidth="1"/>
    <col min="3" max="4" width="11.6640625" style="1" customWidth="1"/>
    <col min="5" max="5" width="16.44140625" style="1" customWidth="1"/>
    <col min="6" max="6" width="11.6640625" style="1" customWidth="1"/>
    <col min="7" max="12" width="15.88671875" style="2" customWidth="1" outlineLevel="1"/>
    <col min="13" max="16384" width="9.109375" style="1"/>
  </cols>
  <sheetData>
    <row r="1" spans="1:12" ht="20.25" customHeight="1" thickBot="1" x14ac:dyDescent="0.35">
      <c r="A1" s="70" t="s">
        <v>44</v>
      </c>
    </row>
    <row r="2" spans="1:12" ht="27.75" customHeight="1" thickBot="1" x14ac:dyDescent="0.35">
      <c r="B2" s="478"/>
      <c r="C2" s="478"/>
      <c r="D2" s="62"/>
      <c r="E2" s="470"/>
      <c r="F2" s="470"/>
      <c r="G2" s="479" t="s">
        <v>43</v>
      </c>
      <c r="H2" s="480"/>
      <c r="I2" s="481"/>
      <c r="J2" s="480" t="s">
        <v>42</v>
      </c>
      <c r="K2" s="480"/>
      <c r="L2" s="481"/>
    </row>
    <row r="3" spans="1:12" ht="30" customHeight="1" thickBot="1" x14ac:dyDescent="0.35">
      <c r="A3" s="69"/>
      <c r="B3" s="33"/>
      <c r="C3" s="33"/>
      <c r="D3" s="68"/>
      <c r="E3" s="33"/>
      <c r="F3" s="33"/>
      <c r="G3" s="67" t="s">
        <v>38</v>
      </c>
      <c r="H3" s="66" t="s">
        <v>37</v>
      </c>
      <c r="I3" s="66" t="s">
        <v>34</v>
      </c>
      <c r="J3" s="66" t="s">
        <v>38</v>
      </c>
      <c r="K3" s="66" t="s">
        <v>37</v>
      </c>
      <c r="L3" s="66" t="s">
        <v>34</v>
      </c>
    </row>
    <row r="4" spans="1:12" ht="30" customHeight="1" thickBot="1" x14ac:dyDescent="0.35">
      <c r="A4" s="7" t="s">
        <v>33</v>
      </c>
      <c r="B4" s="65"/>
      <c r="C4" s="65"/>
      <c r="D4" s="7"/>
      <c r="E4" s="65"/>
      <c r="F4" s="65"/>
      <c r="G4" s="64">
        <v>22790</v>
      </c>
      <c r="H4" s="63">
        <v>24550</v>
      </c>
      <c r="I4" s="25">
        <f>SUM(G4:H4)</f>
        <v>47340</v>
      </c>
      <c r="J4" s="25">
        <v>16460</v>
      </c>
      <c r="K4" s="63">
        <v>18385</v>
      </c>
      <c r="L4" s="25">
        <f>SUM(J4:K4)</f>
        <v>34845</v>
      </c>
    </row>
    <row r="5" spans="1:12" x14ac:dyDescent="0.3">
      <c r="A5" s="11"/>
      <c r="B5" s="89"/>
      <c r="C5" s="89"/>
      <c r="D5" s="11"/>
      <c r="E5" s="89"/>
      <c r="F5" s="89"/>
      <c r="G5" s="61"/>
      <c r="H5" s="12"/>
      <c r="I5" s="12"/>
      <c r="J5" s="12"/>
      <c r="K5" s="12"/>
      <c r="L5" s="12"/>
    </row>
    <row r="6" spans="1:12" x14ac:dyDescent="0.3">
      <c r="A6" s="11" t="s">
        <v>32</v>
      </c>
      <c r="D6" s="11"/>
      <c r="G6" s="61">
        <v>10620</v>
      </c>
      <c r="H6" s="12">
        <v>10590</v>
      </c>
      <c r="I6" s="12">
        <f>SUM(G6:H6)</f>
        <v>21210</v>
      </c>
      <c r="J6" s="12">
        <v>8526</v>
      </c>
      <c r="K6" s="12">
        <v>7429</v>
      </c>
      <c r="L6" s="12">
        <f>SUM(J6:K6)</f>
        <v>15955</v>
      </c>
    </row>
    <row r="7" spans="1:12" x14ac:dyDescent="0.3">
      <c r="A7" s="11"/>
      <c r="B7" s="59"/>
      <c r="C7" s="59"/>
      <c r="D7" s="60"/>
      <c r="E7" s="59"/>
      <c r="F7" s="59"/>
      <c r="G7" s="61"/>
      <c r="H7" s="12"/>
      <c r="I7" s="12"/>
      <c r="J7" s="12"/>
      <c r="K7" s="12"/>
      <c r="L7" s="12"/>
    </row>
    <row r="8" spans="1:12" ht="16.2" thickBot="1" x14ac:dyDescent="0.35">
      <c r="A8" s="88"/>
      <c r="B8" s="86" t="s">
        <v>28</v>
      </c>
      <c r="C8" s="85" t="s">
        <v>27</v>
      </c>
      <c r="D8" s="87" t="s">
        <v>26</v>
      </c>
      <c r="E8" s="86" t="s">
        <v>25</v>
      </c>
      <c r="F8" s="85" t="s">
        <v>24</v>
      </c>
      <c r="G8" s="84"/>
      <c r="H8" s="83"/>
      <c r="I8" s="82"/>
      <c r="J8" s="83"/>
      <c r="K8" s="83"/>
      <c r="L8" s="82"/>
    </row>
    <row r="9" spans="1:12" x14ac:dyDescent="0.3">
      <c r="B9" s="44"/>
      <c r="C9" s="44"/>
      <c r="D9" s="45"/>
      <c r="E9" s="44"/>
      <c r="F9" s="44"/>
      <c r="G9" s="43"/>
      <c r="H9" s="42"/>
      <c r="I9" s="41"/>
      <c r="J9" s="42"/>
      <c r="K9" s="42"/>
      <c r="L9" s="41"/>
    </row>
    <row r="10" spans="1:12" x14ac:dyDescent="0.3">
      <c r="A10" s="1" t="s">
        <v>58</v>
      </c>
      <c r="B10" s="2"/>
      <c r="C10" s="2"/>
      <c r="D10" s="13"/>
      <c r="E10" s="2"/>
      <c r="F10" s="2"/>
      <c r="G10" s="21">
        <v>7046.89</v>
      </c>
      <c r="H10" s="19">
        <v>7327.91</v>
      </c>
      <c r="I10" s="18">
        <f t="shared" ref="I10:I16" si="0">SUM(G10:H10)</f>
        <v>14374.8</v>
      </c>
      <c r="J10" s="20">
        <v>4264.76</v>
      </c>
      <c r="K10" s="19">
        <v>4249.8</v>
      </c>
      <c r="L10" s="18">
        <f t="shared" ref="L10:L16" si="1">SUM(J10:K10)</f>
        <v>8514.5600000000013</v>
      </c>
    </row>
    <row r="11" spans="1:12" x14ac:dyDescent="0.3">
      <c r="A11" s="1" t="s">
        <v>22</v>
      </c>
      <c r="B11" s="2"/>
      <c r="C11" s="2"/>
      <c r="D11" s="13"/>
      <c r="E11" s="2"/>
      <c r="F11" s="2"/>
      <c r="G11" s="21">
        <v>2338.5</v>
      </c>
      <c r="H11" s="19">
        <v>2372.4000000000005</v>
      </c>
      <c r="I11" s="18">
        <f t="shared" si="0"/>
        <v>4710.9000000000005</v>
      </c>
      <c r="J11" s="20">
        <v>1435.1</v>
      </c>
      <c r="K11" s="19">
        <v>1432.7</v>
      </c>
      <c r="L11" s="18">
        <f t="shared" si="1"/>
        <v>2867.8</v>
      </c>
    </row>
    <row r="12" spans="1:12" x14ac:dyDescent="0.3">
      <c r="A12" s="1" t="s">
        <v>21</v>
      </c>
      <c r="B12" s="2"/>
      <c r="C12" s="2"/>
      <c r="D12" s="13"/>
      <c r="E12" s="2"/>
      <c r="F12" s="2"/>
      <c r="G12" s="21">
        <v>265</v>
      </c>
      <c r="H12" s="19">
        <v>270</v>
      </c>
      <c r="I12" s="18">
        <f t="shared" si="0"/>
        <v>535</v>
      </c>
      <c r="J12" s="20">
        <v>305</v>
      </c>
      <c r="K12" s="19">
        <v>480</v>
      </c>
      <c r="L12" s="18">
        <f t="shared" si="1"/>
        <v>785</v>
      </c>
    </row>
    <row r="13" spans="1:12" x14ac:dyDescent="0.3">
      <c r="A13" s="1" t="s">
        <v>20</v>
      </c>
      <c r="B13" s="2"/>
      <c r="C13" s="2"/>
      <c r="D13" s="13"/>
      <c r="E13" s="2"/>
      <c r="F13" s="2"/>
      <c r="G13" s="21">
        <v>3590</v>
      </c>
      <c r="H13" s="19">
        <v>3700</v>
      </c>
      <c r="I13" s="18">
        <f t="shared" si="0"/>
        <v>7290</v>
      </c>
      <c r="J13" s="20">
        <v>2645</v>
      </c>
      <c r="K13" s="19">
        <v>2855</v>
      </c>
      <c r="L13" s="18">
        <f t="shared" si="1"/>
        <v>5500</v>
      </c>
    </row>
    <row r="14" spans="1:12" x14ac:dyDescent="0.3">
      <c r="A14" s="1" t="s">
        <v>19</v>
      </c>
      <c r="B14" s="2"/>
      <c r="C14" s="2"/>
      <c r="D14" s="13">
        <v>300</v>
      </c>
      <c r="E14" s="2" t="s">
        <v>3</v>
      </c>
      <c r="F14" s="2"/>
      <c r="G14" s="21">
        <v>300</v>
      </c>
      <c r="H14" s="19">
        <v>300</v>
      </c>
      <c r="I14" s="18">
        <f t="shared" si="0"/>
        <v>600</v>
      </c>
      <c r="J14" s="20">
        <v>300</v>
      </c>
      <c r="K14" s="19">
        <v>300</v>
      </c>
      <c r="L14" s="18">
        <f t="shared" si="1"/>
        <v>600</v>
      </c>
    </row>
    <row r="15" spans="1:12" x14ac:dyDescent="0.3">
      <c r="A15" s="1" t="s">
        <v>18</v>
      </c>
      <c r="B15" s="2"/>
      <c r="C15" s="2"/>
      <c r="D15" s="32"/>
      <c r="E15" s="2" t="s">
        <v>3</v>
      </c>
      <c r="F15" s="2"/>
      <c r="G15" s="21">
        <v>195</v>
      </c>
      <c r="H15" s="19">
        <v>195</v>
      </c>
      <c r="I15" s="18">
        <f t="shared" si="0"/>
        <v>390</v>
      </c>
      <c r="J15" s="20">
        <v>195</v>
      </c>
      <c r="K15" s="19">
        <v>195</v>
      </c>
      <c r="L15" s="18">
        <f t="shared" si="1"/>
        <v>390</v>
      </c>
    </row>
    <row r="16" spans="1:12" s="6" customFormat="1" ht="16.2" thickBot="1" x14ac:dyDescent="0.35">
      <c r="A16" s="6" t="s">
        <v>17</v>
      </c>
      <c r="B16" s="4"/>
      <c r="C16" s="4"/>
      <c r="D16" s="40"/>
      <c r="E16" s="4" t="s">
        <v>3</v>
      </c>
      <c r="F16" s="4"/>
      <c r="G16" s="27">
        <v>51.65</v>
      </c>
      <c r="H16" s="28">
        <v>51.65</v>
      </c>
      <c r="I16" s="25">
        <f t="shared" si="0"/>
        <v>103.3</v>
      </c>
      <c r="J16" s="26">
        <v>51.65</v>
      </c>
      <c r="K16" s="28">
        <v>51.65</v>
      </c>
      <c r="L16" s="25">
        <f t="shared" si="1"/>
        <v>103.3</v>
      </c>
    </row>
    <row r="17" spans="1:12" s="33" customFormat="1" ht="16.2" thickBot="1" x14ac:dyDescent="0.35">
      <c r="B17" s="38"/>
      <c r="C17" s="38"/>
      <c r="D17" s="39"/>
      <c r="E17" s="38"/>
      <c r="F17" s="38"/>
      <c r="G17" s="37">
        <f t="shared" ref="G17:L17" si="2">SUM(G10:G16)</f>
        <v>13787.039999999999</v>
      </c>
      <c r="H17" s="35">
        <f t="shared" si="2"/>
        <v>14216.960000000001</v>
      </c>
      <c r="I17" s="34">
        <f t="shared" si="2"/>
        <v>28004</v>
      </c>
      <c r="J17" s="36">
        <f t="shared" si="2"/>
        <v>9196.51</v>
      </c>
      <c r="K17" s="35">
        <f t="shared" si="2"/>
        <v>9564.15</v>
      </c>
      <c r="L17" s="34">
        <f t="shared" si="2"/>
        <v>18760.66</v>
      </c>
    </row>
    <row r="18" spans="1:12" x14ac:dyDescent="0.3">
      <c r="B18" s="2"/>
      <c r="C18" s="2"/>
      <c r="D18" s="32"/>
      <c r="E18" s="2"/>
      <c r="F18" s="2"/>
      <c r="G18" s="81">
        <f t="shared" ref="G18:L18" si="3">G17/G4</f>
        <v>0.60496007020623077</v>
      </c>
      <c r="H18" s="80">
        <f t="shared" si="3"/>
        <v>0.57910224032586566</v>
      </c>
      <c r="I18" s="79">
        <f t="shared" si="3"/>
        <v>0.59155048584706382</v>
      </c>
      <c r="J18" s="80">
        <f t="shared" si="3"/>
        <v>0.55871871202916157</v>
      </c>
      <c r="K18" s="80">
        <f t="shared" si="3"/>
        <v>0.5202148490617351</v>
      </c>
      <c r="L18" s="79">
        <f t="shared" si="3"/>
        <v>0.53840321423446691</v>
      </c>
    </row>
    <row r="19" spans="1:12" x14ac:dyDescent="0.3">
      <c r="B19" s="2"/>
      <c r="C19" s="2"/>
      <c r="D19" s="32"/>
      <c r="E19" s="2"/>
      <c r="F19" s="2"/>
      <c r="G19" s="81"/>
      <c r="H19" s="80"/>
      <c r="I19" s="79"/>
      <c r="J19" s="80"/>
      <c r="K19" s="80"/>
      <c r="L19" s="79"/>
    </row>
    <row r="20" spans="1:12" x14ac:dyDescent="0.3">
      <c r="A20" s="1" t="s">
        <v>57</v>
      </c>
      <c r="B20" s="2">
        <v>2</v>
      </c>
      <c r="C20" s="1">
        <v>1200</v>
      </c>
      <c r="D20" s="11">
        <f>+B20*C20</f>
        <v>2400</v>
      </c>
      <c r="E20" s="1">
        <v>80000</v>
      </c>
      <c r="F20" s="2">
        <f>+D20/E20</f>
        <v>0.03</v>
      </c>
      <c r="G20" s="21">
        <f>$G$6*F20</f>
        <v>318.59999999999997</v>
      </c>
      <c r="H20" s="19">
        <f>$H$6*$F20</f>
        <v>317.7</v>
      </c>
      <c r="I20" s="18">
        <f>SUM(G20:H20)</f>
        <v>636.29999999999995</v>
      </c>
      <c r="J20" s="20">
        <f>$J$6*F20</f>
        <v>255.78</v>
      </c>
      <c r="K20" s="19">
        <f>$K$6*$F20</f>
        <v>222.87</v>
      </c>
      <c r="L20" s="18">
        <f>SUM(J20:K20)</f>
        <v>478.65</v>
      </c>
    </row>
    <row r="21" spans="1:12" x14ac:dyDescent="0.3">
      <c r="A21" s="1" t="s">
        <v>56</v>
      </c>
      <c r="B21" s="2">
        <v>4</v>
      </c>
      <c r="C21" s="1">
        <v>600</v>
      </c>
      <c r="D21" s="11">
        <f>+B21*C21</f>
        <v>2400</v>
      </c>
      <c r="E21" s="1">
        <v>60000</v>
      </c>
      <c r="F21" s="2">
        <f>+D21/E21</f>
        <v>0.04</v>
      </c>
      <c r="G21" s="21">
        <f>$G$6*F21</f>
        <v>424.8</v>
      </c>
      <c r="H21" s="19">
        <f>$H$6*$F21</f>
        <v>423.6</v>
      </c>
      <c r="I21" s="18">
        <f>SUM(G21:H21)</f>
        <v>848.40000000000009</v>
      </c>
      <c r="J21" s="20">
        <f>$J$6*F21</f>
        <v>341.04</v>
      </c>
      <c r="K21" s="19">
        <f>$K$6*$F21</f>
        <v>297.16000000000003</v>
      </c>
      <c r="L21" s="18">
        <f>SUM(J21:K21)</f>
        <v>638.20000000000005</v>
      </c>
    </row>
    <row r="22" spans="1:12" x14ac:dyDescent="0.3">
      <c r="A22" s="1" t="s">
        <v>55</v>
      </c>
      <c r="B22" s="2">
        <v>12</v>
      </c>
      <c r="C22" s="1">
        <v>500</v>
      </c>
      <c r="D22" s="11">
        <f>+B22*C22</f>
        <v>6000</v>
      </c>
      <c r="E22" s="1">
        <v>60000</v>
      </c>
      <c r="F22" s="2">
        <f>+D22/E22</f>
        <v>0.1</v>
      </c>
      <c r="G22" s="21">
        <f>$G$6*F22</f>
        <v>1062</v>
      </c>
      <c r="H22" s="19">
        <f>$H$6*$F22</f>
        <v>1059</v>
      </c>
      <c r="I22" s="18">
        <f>SUM(G22:H22)</f>
        <v>2121</v>
      </c>
      <c r="J22" s="20">
        <f>$J$6*F22</f>
        <v>852.6</v>
      </c>
      <c r="K22" s="19">
        <f>$K$6*$F22</f>
        <v>742.90000000000009</v>
      </c>
      <c r="L22" s="18">
        <f>SUM(J22:K22)</f>
        <v>1595.5</v>
      </c>
    </row>
    <row r="23" spans="1:12" x14ac:dyDescent="0.3">
      <c r="B23" s="2"/>
      <c r="D23" s="11"/>
      <c r="F23" s="2"/>
      <c r="G23" s="21"/>
      <c r="H23" s="19"/>
      <c r="I23" s="18"/>
      <c r="J23" s="20"/>
      <c r="K23" s="19"/>
      <c r="L23" s="18"/>
    </row>
    <row r="24" spans="1:12" x14ac:dyDescent="0.3">
      <c r="A24" s="1" t="s">
        <v>54</v>
      </c>
      <c r="B24" s="2"/>
      <c r="C24" s="2"/>
      <c r="D24" s="13">
        <v>10000</v>
      </c>
      <c r="E24" s="2" t="s">
        <v>52</v>
      </c>
      <c r="F24" s="2">
        <v>0.2</v>
      </c>
      <c r="G24" s="21">
        <f>$G$6*F24</f>
        <v>2124</v>
      </c>
      <c r="H24" s="19">
        <f>$H$6*$F24</f>
        <v>2118</v>
      </c>
      <c r="I24" s="18">
        <f t="shared" ref="I24:I34" si="4">SUM(G24:H24)</f>
        <v>4242</v>
      </c>
      <c r="J24" s="20">
        <f>$J$6*F24</f>
        <v>1705.2</v>
      </c>
      <c r="K24" s="19">
        <f>$K$6*$F24</f>
        <v>1485.8000000000002</v>
      </c>
      <c r="L24" s="18">
        <f t="shared" ref="L24:L34" si="5">SUM(J24:K24)</f>
        <v>3191</v>
      </c>
    </row>
    <row r="25" spans="1:12" s="6" customFormat="1" ht="16.2" thickBot="1" x14ac:dyDescent="0.35">
      <c r="A25" s="6" t="s">
        <v>53</v>
      </c>
      <c r="B25" s="4"/>
      <c r="C25" s="4"/>
      <c r="D25" s="5">
        <v>10000</v>
      </c>
      <c r="E25" s="4" t="s">
        <v>52</v>
      </c>
      <c r="F25" s="4">
        <v>0.02</v>
      </c>
      <c r="G25" s="27">
        <f>$G$6*F25</f>
        <v>212.4</v>
      </c>
      <c r="H25" s="28">
        <f>$H$6*$F25</f>
        <v>211.8</v>
      </c>
      <c r="I25" s="25">
        <f t="shared" si="4"/>
        <v>424.20000000000005</v>
      </c>
      <c r="J25" s="26">
        <f>$J$6*F25</f>
        <v>170.52</v>
      </c>
      <c r="K25" s="28">
        <f>$K$6*$F25</f>
        <v>148.58000000000001</v>
      </c>
      <c r="L25" s="25">
        <f t="shared" si="5"/>
        <v>319.10000000000002</v>
      </c>
    </row>
    <row r="26" spans="1:12" s="6" customFormat="1" ht="16.2" thickBot="1" x14ac:dyDescent="0.35">
      <c r="B26" s="4"/>
      <c r="C26" s="4"/>
      <c r="D26" s="5"/>
      <c r="E26" s="4"/>
      <c r="F26" s="4"/>
      <c r="G26" s="27">
        <f>SUM(G20:G25)</f>
        <v>4141.8</v>
      </c>
      <c r="H26" s="26">
        <f>SUM(H20:H25)</f>
        <v>4130.1000000000004</v>
      </c>
      <c r="I26" s="25">
        <f t="shared" si="4"/>
        <v>8271.9000000000015</v>
      </c>
      <c r="J26" s="26">
        <f>SUM(J20:J25)</f>
        <v>3325.14</v>
      </c>
      <c r="K26" s="26">
        <f>SUM(K20:K25)</f>
        <v>2897.3100000000004</v>
      </c>
      <c r="L26" s="25">
        <f t="shared" si="5"/>
        <v>6222.4500000000007</v>
      </c>
    </row>
    <row r="27" spans="1:12" x14ac:dyDescent="0.3">
      <c r="A27" s="1" t="s">
        <v>13</v>
      </c>
      <c r="B27" s="2"/>
      <c r="C27" s="2"/>
      <c r="D27" s="13">
        <v>0</v>
      </c>
      <c r="E27" s="2" t="s">
        <v>3</v>
      </c>
      <c r="F27" s="2"/>
      <c r="G27" s="21">
        <v>140</v>
      </c>
      <c r="H27" s="19">
        <v>140</v>
      </c>
      <c r="I27" s="18">
        <f t="shared" si="4"/>
        <v>280</v>
      </c>
      <c r="J27" s="20">
        <v>140</v>
      </c>
      <c r="K27" s="19">
        <v>140</v>
      </c>
      <c r="L27" s="18">
        <f t="shared" si="5"/>
        <v>280</v>
      </c>
    </row>
    <row r="28" spans="1:12" x14ac:dyDescent="0.3">
      <c r="A28" s="1" t="s">
        <v>51</v>
      </c>
      <c r="B28" s="2">
        <v>2800</v>
      </c>
      <c r="C28" s="2" t="s">
        <v>7</v>
      </c>
      <c r="D28" s="13">
        <f>B28/12</f>
        <v>233.33333333333334</v>
      </c>
      <c r="E28" s="2" t="s">
        <v>3</v>
      </c>
      <c r="F28" s="2"/>
      <c r="G28" s="21">
        <v>233</v>
      </c>
      <c r="H28" s="19">
        <v>233</v>
      </c>
      <c r="I28" s="18">
        <f t="shared" si="4"/>
        <v>466</v>
      </c>
      <c r="J28" s="20">
        <v>233</v>
      </c>
      <c r="K28" s="19">
        <v>233</v>
      </c>
      <c r="L28" s="18">
        <f t="shared" si="5"/>
        <v>466</v>
      </c>
    </row>
    <row r="29" spans="1:12" x14ac:dyDescent="0.3">
      <c r="A29" s="1" t="s">
        <v>50</v>
      </c>
      <c r="B29" s="2">
        <v>8000</v>
      </c>
      <c r="C29" s="2" t="s">
        <v>7</v>
      </c>
      <c r="D29" s="13">
        <f>+B29/12</f>
        <v>666.66666666666663</v>
      </c>
      <c r="E29" s="2" t="s">
        <v>3</v>
      </c>
      <c r="F29" s="2"/>
      <c r="G29" s="21">
        <v>666</v>
      </c>
      <c r="H29" s="19">
        <v>666</v>
      </c>
      <c r="I29" s="18">
        <f t="shared" si="4"/>
        <v>1332</v>
      </c>
      <c r="J29" s="20">
        <v>666</v>
      </c>
      <c r="K29" s="19">
        <v>666</v>
      </c>
      <c r="L29" s="18">
        <f t="shared" si="5"/>
        <v>1332</v>
      </c>
    </row>
    <row r="30" spans="1:12" x14ac:dyDescent="0.3">
      <c r="A30" s="1" t="s">
        <v>49</v>
      </c>
      <c r="B30" s="2">
        <v>0</v>
      </c>
      <c r="C30" s="2" t="s">
        <v>7</v>
      </c>
      <c r="D30" s="13">
        <f>+B30/12</f>
        <v>0</v>
      </c>
      <c r="E30" s="2" t="s">
        <v>3</v>
      </c>
      <c r="F30" s="2"/>
      <c r="G30" s="21">
        <f>D30</f>
        <v>0</v>
      </c>
      <c r="H30" s="19">
        <f>D30</f>
        <v>0</v>
      </c>
      <c r="I30" s="18">
        <f t="shared" si="4"/>
        <v>0</v>
      </c>
      <c r="J30" s="20">
        <f>D30</f>
        <v>0</v>
      </c>
      <c r="K30" s="19">
        <f>D30</f>
        <v>0</v>
      </c>
      <c r="L30" s="18">
        <f t="shared" si="5"/>
        <v>0</v>
      </c>
    </row>
    <row r="31" spans="1:12" x14ac:dyDescent="0.3">
      <c r="A31" s="1" t="s">
        <v>48</v>
      </c>
      <c r="B31" s="2">
        <v>250</v>
      </c>
      <c r="C31" s="2" t="s">
        <v>9</v>
      </c>
      <c r="D31" s="13">
        <f>+B31/6</f>
        <v>41.666666666666664</v>
      </c>
      <c r="E31" s="2" t="s">
        <v>3</v>
      </c>
      <c r="F31" s="2"/>
      <c r="G31" s="21">
        <v>42</v>
      </c>
      <c r="H31" s="19">
        <v>42</v>
      </c>
      <c r="I31" s="18">
        <f t="shared" si="4"/>
        <v>84</v>
      </c>
      <c r="J31" s="20">
        <v>42</v>
      </c>
      <c r="K31" s="19">
        <v>42</v>
      </c>
      <c r="L31" s="18">
        <f t="shared" si="5"/>
        <v>84</v>
      </c>
    </row>
    <row r="32" spans="1:12" x14ac:dyDescent="0.3">
      <c r="A32" s="1" t="s">
        <v>47</v>
      </c>
      <c r="B32" s="2">
        <v>75</v>
      </c>
      <c r="C32" s="2" t="s">
        <v>9</v>
      </c>
      <c r="D32" s="13">
        <f>+B32/6</f>
        <v>12.5</v>
      </c>
      <c r="E32" s="2" t="s">
        <v>3</v>
      </c>
      <c r="F32" s="2"/>
      <c r="G32" s="21">
        <f>D32</f>
        <v>12.5</v>
      </c>
      <c r="H32" s="19">
        <f>D32</f>
        <v>12.5</v>
      </c>
      <c r="I32" s="18">
        <f t="shared" si="4"/>
        <v>25</v>
      </c>
      <c r="J32" s="20">
        <f>D32</f>
        <v>12.5</v>
      </c>
      <c r="K32" s="19">
        <f>D32</f>
        <v>12.5</v>
      </c>
      <c r="L32" s="18">
        <f t="shared" si="5"/>
        <v>25</v>
      </c>
    </row>
    <row r="33" spans="1:12" ht="15" customHeight="1" x14ac:dyDescent="0.3">
      <c r="A33" s="1" t="s">
        <v>8</v>
      </c>
      <c r="B33" s="2">
        <v>4100</v>
      </c>
      <c r="C33" s="2" t="s">
        <v>7</v>
      </c>
      <c r="D33" s="13">
        <f>B33/12</f>
        <v>341.66666666666669</v>
      </c>
      <c r="E33" s="2" t="s">
        <v>3</v>
      </c>
      <c r="F33" s="2"/>
      <c r="G33" s="21">
        <v>170</v>
      </c>
      <c r="H33" s="15">
        <v>170</v>
      </c>
      <c r="I33" s="18">
        <f t="shared" si="4"/>
        <v>340</v>
      </c>
      <c r="J33" s="20">
        <v>170</v>
      </c>
      <c r="K33" s="15">
        <v>170</v>
      </c>
      <c r="L33" s="18">
        <f t="shared" si="5"/>
        <v>340</v>
      </c>
    </row>
    <row r="34" spans="1:12" ht="15" customHeight="1" x14ac:dyDescent="0.3">
      <c r="A34" s="1" t="s">
        <v>46</v>
      </c>
      <c r="B34" s="2"/>
      <c r="C34" s="2"/>
      <c r="D34" s="13">
        <v>1601</v>
      </c>
      <c r="E34" s="2" t="s">
        <v>3</v>
      </c>
      <c r="F34" s="2"/>
      <c r="G34" s="21">
        <f>D34</f>
        <v>1601</v>
      </c>
      <c r="H34" s="15">
        <f>D34</f>
        <v>1601</v>
      </c>
      <c r="I34" s="18">
        <f t="shared" si="4"/>
        <v>3202</v>
      </c>
      <c r="J34" s="20">
        <f>D34</f>
        <v>1601</v>
      </c>
      <c r="K34" s="15">
        <f>D34</f>
        <v>1601</v>
      </c>
      <c r="L34" s="18">
        <f t="shared" si="5"/>
        <v>3202</v>
      </c>
    </row>
    <row r="35" spans="1:12" ht="16.2" thickBot="1" x14ac:dyDescent="0.35">
      <c r="A35" s="1" t="s">
        <v>2</v>
      </c>
      <c r="B35" s="2"/>
      <c r="C35" s="2"/>
      <c r="D35" s="13"/>
      <c r="E35" s="2"/>
      <c r="F35" s="2"/>
      <c r="G35" s="24">
        <f t="shared" ref="G35:L35" si="6">G17+G26+G27+G28+G29+G30+G32+G31+G33+G34</f>
        <v>20793.34</v>
      </c>
      <c r="H35" s="23">
        <f t="shared" si="6"/>
        <v>21211.56</v>
      </c>
      <c r="I35" s="22">
        <f t="shared" si="6"/>
        <v>42004.9</v>
      </c>
      <c r="J35" s="23">
        <f t="shared" si="6"/>
        <v>15386.15</v>
      </c>
      <c r="K35" s="23">
        <f t="shared" si="6"/>
        <v>15325.96</v>
      </c>
      <c r="L35" s="22">
        <f t="shared" si="6"/>
        <v>30712.11</v>
      </c>
    </row>
    <row r="36" spans="1:12" ht="16.2" thickTop="1" x14ac:dyDescent="0.3">
      <c r="D36" s="11"/>
      <c r="G36" s="21"/>
      <c r="H36" s="19"/>
      <c r="I36" s="18"/>
      <c r="J36" s="20"/>
      <c r="K36" s="19"/>
      <c r="L36" s="18"/>
    </row>
    <row r="37" spans="1:12" x14ac:dyDescent="0.3">
      <c r="A37" s="1" t="s">
        <v>1</v>
      </c>
      <c r="D37" s="11"/>
      <c r="G37" s="17">
        <f t="shared" ref="G37:L37" si="7">G4-G35</f>
        <v>1996.6599999999999</v>
      </c>
      <c r="H37" s="15">
        <f t="shared" si="7"/>
        <v>3338.4399999999987</v>
      </c>
      <c r="I37" s="14">
        <f t="shared" si="7"/>
        <v>5335.0999999999985</v>
      </c>
      <c r="J37" s="16">
        <f t="shared" si="7"/>
        <v>1073.8500000000004</v>
      </c>
      <c r="K37" s="15">
        <f t="shared" si="7"/>
        <v>3059.0400000000009</v>
      </c>
      <c r="L37" s="14">
        <f t="shared" si="7"/>
        <v>4132.8899999999994</v>
      </c>
    </row>
    <row r="38" spans="1:12" x14ac:dyDescent="0.3">
      <c r="D38" s="11"/>
      <c r="G38" s="13"/>
      <c r="I38" s="12"/>
      <c r="L38" s="12"/>
    </row>
    <row r="39" spans="1:12" x14ac:dyDescent="0.3">
      <c r="A39" s="1" t="s">
        <v>0</v>
      </c>
      <c r="D39" s="11"/>
      <c r="G39" s="78">
        <f t="shared" ref="G39:L39" si="8">G37/G4</f>
        <v>8.7611232996928468E-2</v>
      </c>
      <c r="H39" s="77">
        <f t="shared" si="8"/>
        <v>0.13598533604887977</v>
      </c>
      <c r="I39" s="76">
        <f t="shared" si="8"/>
        <v>0.11269750739332485</v>
      </c>
      <c r="J39" s="77">
        <f t="shared" si="8"/>
        <v>6.5239975698663452E-2</v>
      </c>
      <c r="K39" s="77">
        <f t="shared" si="8"/>
        <v>0.16638781615447382</v>
      </c>
      <c r="L39" s="76">
        <f t="shared" si="8"/>
        <v>0.11860783469651311</v>
      </c>
    </row>
    <row r="40" spans="1:12" ht="16.2" thickBot="1" x14ac:dyDescent="0.35">
      <c r="D40" s="7"/>
      <c r="E40" s="6"/>
      <c r="F40" s="6"/>
      <c r="G40" s="5"/>
      <c r="H40" s="4"/>
      <c r="I40" s="3"/>
      <c r="J40" s="4"/>
      <c r="K40" s="4"/>
      <c r="L40" s="3"/>
    </row>
  </sheetData>
  <mergeCells count="4">
    <mergeCell ref="B2:C2"/>
    <mergeCell ref="E2:F2"/>
    <mergeCell ref="G2:I2"/>
    <mergeCell ref="J2:L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27CA-4DD4-4966-97F6-5C2FF99DD184}">
  <sheetPr>
    <pageSetUpPr fitToPage="1"/>
  </sheetPr>
  <dimension ref="A1:M55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G17" sqref="G17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0" width="14.109375" style="2" customWidth="1"/>
    <col min="11" max="11" width="13.44140625" style="2" customWidth="1"/>
    <col min="12" max="12" width="14.21875" style="2" customWidth="1"/>
    <col min="13" max="13" width="13.44140625" style="2" customWidth="1"/>
    <col min="14" max="16384" width="9.109375" style="1"/>
  </cols>
  <sheetData>
    <row r="1" spans="1:13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45627</v>
      </c>
      <c r="H1" s="471"/>
      <c r="I1" s="471"/>
      <c r="J1" s="471"/>
      <c r="K1" s="471"/>
      <c r="L1" s="471"/>
      <c r="M1" s="472"/>
    </row>
    <row r="2" spans="1:13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166</v>
      </c>
      <c r="K2" s="331" t="s">
        <v>34</v>
      </c>
      <c r="L2" s="353" t="s">
        <v>59</v>
      </c>
      <c r="M2" s="443" t="s">
        <v>34</v>
      </c>
    </row>
    <row r="3" spans="1:13" ht="23.25" customHeight="1" thickBot="1" x14ac:dyDescent="0.35">
      <c r="A3" s="112" t="s">
        <v>33</v>
      </c>
      <c r="B3" s="65"/>
      <c r="C3" s="65"/>
      <c r="D3" s="7"/>
      <c r="E3" s="65"/>
      <c r="F3" s="133"/>
      <c r="G3" s="433">
        <v>24038.95</v>
      </c>
      <c r="H3" s="433">
        <v>23671.200000000001</v>
      </c>
      <c r="I3" s="433">
        <v>22102.22</v>
      </c>
      <c r="J3" s="433">
        <v>23077.93</v>
      </c>
      <c r="K3" s="294">
        <f>SUM(G3:J3)</f>
        <v>92890.299999999988</v>
      </c>
      <c r="L3" s="430">
        <v>231849.4</v>
      </c>
      <c r="M3" s="357">
        <f>K3+L3</f>
        <v>324739.69999999995</v>
      </c>
    </row>
    <row r="4" spans="1:13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>
        <v>21</v>
      </c>
      <c r="H4" s="434">
        <v>24</v>
      </c>
      <c r="I4" s="434">
        <v>27</v>
      </c>
      <c r="J4" s="434">
        <v>19</v>
      </c>
      <c r="K4" s="295">
        <f>SUM(G4:J4)</f>
        <v>91</v>
      </c>
      <c r="L4" s="437"/>
      <c r="M4" s="444">
        <f t="shared" ref="M4:M17" si="0">K4+L4</f>
        <v>91</v>
      </c>
    </row>
    <row r="5" spans="1:13" x14ac:dyDescent="0.3">
      <c r="A5" s="114" t="s">
        <v>32</v>
      </c>
      <c r="D5" s="11"/>
      <c r="F5" s="135"/>
      <c r="G5" s="435">
        <v>8296.1</v>
      </c>
      <c r="H5" s="435">
        <v>8033.2</v>
      </c>
      <c r="I5" s="436">
        <v>8111.7</v>
      </c>
      <c r="J5" s="436">
        <v>8003.3</v>
      </c>
      <c r="K5" s="296">
        <f>SUM(G5:J5)</f>
        <v>32444.3</v>
      </c>
      <c r="M5" s="358"/>
    </row>
    <row r="6" spans="1:13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296">
        <v>2.15</v>
      </c>
      <c r="M6" s="358"/>
    </row>
    <row r="7" spans="1:13" x14ac:dyDescent="0.3">
      <c r="A7" s="114" t="s">
        <v>30</v>
      </c>
      <c r="B7" s="59"/>
      <c r="C7" s="59"/>
      <c r="D7" s="60"/>
      <c r="E7" s="59"/>
      <c r="F7" s="136"/>
      <c r="G7" s="462">
        <v>3999.83</v>
      </c>
      <c r="H7" s="462">
        <v>3914.35</v>
      </c>
      <c r="I7" s="462">
        <v>3427.84</v>
      </c>
      <c r="J7" s="462">
        <v>3512.22</v>
      </c>
      <c r="K7" s="297"/>
      <c r="L7" s="101"/>
      <c r="M7" s="445"/>
    </row>
    <row r="8" spans="1:13" x14ac:dyDescent="0.3">
      <c r="A8" s="114" t="s">
        <v>29</v>
      </c>
      <c r="B8" s="59"/>
      <c r="C8" s="59"/>
      <c r="D8" s="60"/>
      <c r="E8" s="59"/>
      <c r="F8" s="136"/>
      <c r="G8" s="57">
        <f t="shared" ref="G8:J8" si="1">G5/G7</f>
        <v>2.0741131498088672</v>
      </c>
      <c r="H8" s="57">
        <f t="shared" si="1"/>
        <v>2.0522436675310076</v>
      </c>
      <c r="I8" s="57">
        <f t="shared" si="1"/>
        <v>2.3664173356982823</v>
      </c>
      <c r="J8" s="57">
        <f t="shared" si="1"/>
        <v>2.2787012203108006</v>
      </c>
      <c r="K8" s="297"/>
      <c r="L8" s="101"/>
      <c r="M8" s="445"/>
    </row>
    <row r="9" spans="1:13" ht="16.2" thickBot="1" x14ac:dyDescent="0.35">
      <c r="A9" s="112" t="s">
        <v>66</v>
      </c>
      <c r="B9" s="55"/>
      <c r="C9" s="55"/>
      <c r="D9" s="56"/>
      <c r="E9" s="55"/>
      <c r="F9" s="140"/>
      <c r="G9" s="92">
        <f t="shared" ref="G9:K9" si="2">G3/G5</f>
        <v>2.897620568700956</v>
      </c>
      <c r="H9" s="92">
        <f t="shared" si="2"/>
        <v>2.9466713140467062</v>
      </c>
      <c r="I9" s="92">
        <f t="shared" si="2"/>
        <v>2.7247334097661406</v>
      </c>
      <c r="J9" s="92">
        <f t="shared" si="2"/>
        <v>2.8835517848887333</v>
      </c>
      <c r="K9" s="298">
        <f t="shared" si="2"/>
        <v>2.8630699383250677</v>
      </c>
      <c r="L9" s="4"/>
      <c r="M9" s="446"/>
    </row>
    <row r="10" spans="1:13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267"/>
      <c r="L10" s="356"/>
      <c r="M10" s="447"/>
    </row>
    <row r="11" spans="1:13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359">
        <f t="shared" ref="K11:K17" si="3">SUM(G11:J11)</f>
        <v>0</v>
      </c>
      <c r="L11" s="438">
        <v>256752.67</v>
      </c>
      <c r="M11" s="359">
        <f t="shared" si="0"/>
        <v>256752.67</v>
      </c>
    </row>
    <row r="12" spans="1:13" x14ac:dyDescent="0.3">
      <c r="A12" s="114" t="s">
        <v>23</v>
      </c>
      <c r="B12" s="2"/>
      <c r="C12" s="2"/>
      <c r="D12" s="13"/>
      <c r="E12" s="2"/>
      <c r="F12" s="12"/>
      <c r="G12" s="19">
        <f>G7*G6</f>
        <v>8599.6345000000001</v>
      </c>
      <c r="H12" s="19">
        <f t="shared" ref="H12:I12" si="4">H7*H6</f>
        <v>8415.8524999999991</v>
      </c>
      <c r="I12" s="19">
        <f t="shared" si="4"/>
        <v>7369.8559999999998</v>
      </c>
      <c r="J12" s="19">
        <f>J7*J6</f>
        <v>7551.2729999999992</v>
      </c>
      <c r="K12" s="359">
        <f t="shared" si="3"/>
        <v>31936.616000000002</v>
      </c>
      <c r="L12" s="19"/>
      <c r="M12" s="359">
        <f t="shared" si="0"/>
        <v>31936.616000000002</v>
      </c>
    </row>
    <row r="13" spans="1:13" x14ac:dyDescent="0.3">
      <c r="A13" s="114" t="s">
        <v>22</v>
      </c>
      <c r="B13" s="2"/>
      <c r="C13" s="2"/>
      <c r="D13" s="13"/>
      <c r="E13" s="2"/>
      <c r="F13" s="12"/>
      <c r="G13" s="438">
        <v>1945.4</v>
      </c>
      <c r="H13" s="438">
        <v>1877.7</v>
      </c>
      <c r="I13" s="438">
        <v>1738.4</v>
      </c>
      <c r="J13" s="438">
        <v>1895.9</v>
      </c>
      <c r="K13" s="359">
        <f t="shared" si="3"/>
        <v>7457.4</v>
      </c>
      <c r="L13" s="19"/>
      <c r="M13" s="359">
        <f t="shared" si="0"/>
        <v>7457.4</v>
      </c>
    </row>
    <row r="14" spans="1:13" x14ac:dyDescent="0.3">
      <c r="A14" s="114" t="s">
        <v>21</v>
      </c>
      <c r="B14" s="2"/>
      <c r="C14" s="2"/>
      <c r="D14" s="13"/>
      <c r="E14" s="2"/>
      <c r="F14" s="12"/>
      <c r="G14" s="438">
        <v>310</v>
      </c>
      <c r="H14" s="438">
        <v>245</v>
      </c>
      <c r="I14" s="438">
        <v>260</v>
      </c>
      <c r="J14" s="438">
        <v>205</v>
      </c>
      <c r="K14" s="359">
        <f t="shared" si="3"/>
        <v>1020</v>
      </c>
      <c r="L14" s="19"/>
      <c r="M14" s="359">
        <f t="shared" si="0"/>
        <v>1020</v>
      </c>
    </row>
    <row r="15" spans="1:13" x14ac:dyDescent="0.3">
      <c r="A15" s="114" t="s">
        <v>84</v>
      </c>
      <c r="B15" s="2"/>
      <c r="C15" s="2"/>
      <c r="D15" s="13"/>
      <c r="E15" s="2"/>
      <c r="F15" s="12"/>
      <c r="G15" s="438">
        <v>170</v>
      </c>
      <c r="H15" s="438">
        <v>195</v>
      </c>
      <c r="I15" s="438">
        <v>230</v>
      </c>
      <c r="J15" s="438">
        <v>165</v>
      </c>
      <c r="K15" s="359">
        <f t="shared" si="3"/>
        <v>760</v>
      </c>
      <c r="L15" s="19"/>
      <c r="M15" s="359">
        <f t="shared" si="0"/>
        <v>760</v>
      </c>
    </row>
    <row r="16" spans="1:13" x14ac:dyDescent="0.3">
      <c r="A16" s="114" t="s">
        <v>174</v>
      </c>
      <c r="B16" s="2"/>
      <c r="C16" s="2"/>
      <c r="D16" s="13"/>
      <c r="E16" s="2"/>
      <c r="F16" s="12"/>
      <c r="G16" s="438">
        <v>3795.6</v>
      </c>
      <c r="H16" s="438">
        <v>4059.9</v>
      </c>
      <c r="I16" s="438">
        <v>4189.8999999999996</v>
      </c>
      <c r="J16" s="438">
        <v>3779.9</v>
      </c>
      <c r="K16" s="359">
        <f t="shared" si="3"/>
        <v>15825.3</v>
      </c>
      <c r="L16" s="19"/>
      <c r="M16" s="359">
        <f t="shared" si="0"/>
        <v>15825.3</v>
      </c>
    </row>
    <row r="17" spans="1:13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/>
      <c r="I17" s="439"/>
      <c r="J17" s="439"/>
      <c r="K17" s="359">
        <f t="shared" si="3"/>
        <v>0</v>
      </c>
      <c r="L17" s="19">
        <v>0</v>
      </c>
      <c r="M17" s="359">
        <f t="shared" si="0"/>
        <v>0</v>
      </c>
    </row>
    <row r="18" spans="1:13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14820.6345</v>
      </c>
      <c r="H18" s="315">
        <f>SUM(H11:H17)</f>
        <v>14793.452499999999</v>
      </c>
      <c r="I18" s="315">
        <f>SUM(I11:I17)</f>
        <v>13788.155999999999</v>
      </c>
      <c r="J18" s="315">
        <f>SUM(J11:J17)</f>
        <v>13597.072999999999</v>
      </c>
      <c r="K18" s="441">
        <f>SUM(K11:K17)</f>
        <v>56999.316000000006</v>
      </c>
      <c r="L18" s="35"/>
      <c r="M18" s="441">
        <f>SUM(M11:M17)</f>
        <v>313751.98600000003</v>
      </c>
    </row>
    <row r="19" spans="1:13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>
        <f t="shared" ref="G19:M19" si="5">G18/G3</f>
        <v>0.61652586739437454</v>
      </c>
      <c r="H19" s="448">
        <f t="shared" si="5"/>
        <v>0.62495574791307573</v>
      </c>
      <c r="I19" s="448">
        <f t="shared" si="5"/>
        <v>0.62383579568025282</v>
      </c>
      <c r="J19" s="448">
        <f t="shared" si="5"/>
        <v>0.58918078874491764</v>
      </c>
      <c r="K19" s="442">
        <f t="shared" si="5"/>
        <v>0.61361967826565333</v>
      </c>
      <c r="L19" s="431">
        <f t="shared" si="5"/>
        <v>0</v>
      </c>
      <c r="M19" s="442">
        <f t="shared" si="5"/>
        <v>0.96616454963775622</v>
      </c>
    </row>
    <row r="20" spans="1:13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1991.0640000000001</v>
      </c>
      <c r="H20" s="20">
        <f>H5*$F20</f>
        <v>1927.9679999999998</v>
      </c>
      <c r="I20" s="19">
        <f>I5*$F20</f>
        <v>1946.808</v>
      </c>
      <c r="J20" s="19">
        <f>J5*$F20</f>
        <v>1920.7919999999999</v>
      </c>
      <c r="K20" s="359">
        <f>SUM(G20:J20)</f>
        <v>7786.6319999999996</v>
      </c>
      <c r="L20" s="19">
        <f>L5*$F20</f>
        <v>0</v>
      </c>
      <c r="M20" s="359">
        <f>SUM(G20:L20)</f>
        <v>15573.263999999999</v>
      </c>
    </row>
    <row r="21" spans="1:13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2654.752</v>
      </c>
      <c r="H21" s="26">
        <f>H5*$F21</f>
        <v>2570.6239999999998</v>
      </c>
      <c r="I21" s="28">
        <f>I5*$F21</f>
        <v>2595.7440000000001</v>
      </c>
      <c r="J21" s="28">
        <f>J5*$F21</f>
        <v>2561.056</v>
      </c>
      <c r="K21" s="357">
        <f>SUM(G21:J21)</f>
        <v>10382.176000000001</v>
      </c>
      <c r="L21" s="28">
        <f>L5*$F21</f>
        <v>0</v>
      </c>
      <c r="M21" s="357">
        <f>SUM(G21:L21)</f>
        <v>20764.352000000003</v>
      </c>
    </row>
    <row r="22" spans="1:13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M22" si="6">SUM(G20:G21)</f>
        <v>4645.8159999999998</v>
      </c>
      <c r="H22" s="28">
        <f t="shared" si="6"/>
        <v>4498.5919999999996</v>
      </c>
      <c r="I22" s="28">
        <f t="shared" si="6"/>
        <v>4542.5519999999997</v>
      </c>
      <c r="J22" s="28">
        <f t="shared" si="6"/>
        <v>4481.848</v>
      </c>
      <c r="K22" s="357">
        <f t="shared" si="6"/>
        <v>18168.808000000001</v>
      </c>
      <c r="L22" s="28">
        <f t="shared" si="6"/>
        <v>0</v>
      </c>
      <c r="M22" s="441">
        <f t="shared" si="6"/>
        <v>36337.616000000002</v>
      </c>
    </row>
    <row r="23" spans="1:13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359">
        <f t="shared" ref="K23:K28" si="7">SUM(G23:J23)</f>
        <v>360</v>
      </c>
      <c r="L23" s="19">
        <v>0</v>
      </c>
      <c r="M23" s="359">
        <f>K23+L23</f>
        <v>360</v>
      </c>
    </row>
    <row r="24" spans="1:13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359">
        <f t="shared" si="7"/>
        <v>1398</v>
      </c>
      <c r="L24" s="19">
        <v>0</v>
      </c>
      <c r="M24" s="359">
        <f t="shared" ref="M24:M32" si="8">K24+L24</f>
        <v>1398</v>
      </c>
    </row>
    <row r="25" spans="1:13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359">
        <f t="shared" si="7"/>
        <v>2300</v>
      </c>
      <c r="L25" s="19">
        <v>0</v>
      </c>
      <c r="M25" s="359">
        <f t="shared" si="8"/>
        <v>2300</v>
      </c>
    </row>
    <row r="26" spans="1:13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359">
        <f t="shared" si="7"/>
        <v>268</v>
      </c>
      <c r="L26" s="19">
        <v>0</v>
      </c>
      <c r="M26" s="359">
        <f t="shared" si="8"/>
        <v>268</v>
      </c>
    </row>
    <row r="27" spans="1:13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359">
        <f t="shared" si="7"/>
        <v>360</v>
      </c>
      <c r="L27" s="15">
        <v>0</v>
      </c>
      <c r="M27" s="359">
        <f t="shared" si="8"/>
        <v>360</v>
      </c>
    </row>
    <row r="28" spans="1:13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357">
        <f t="shared" si="7"/>
        <v>11200</v>
      </c>
      <c r="L28" s="75">
        <v>0</v>
      </c>
      <c r="M28" s="357">
        <f t="shared" si="8"/>
        <v>11200</v>
      </c>
    </row>
    <row r="29" spans="1:13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357">
        <f>SUM(K23:K28)</f>
        <v>15886</v>
      </c>
      <c r="L29" s="28">
        <f t="shared" ref="L29" si="10">SUM(L23:L28)</f>
        <v>0</v>
      </c>
      <c r="M29" s="357">
        <f t="shared" si="8"/>
        <v>15886</v>
      </c>
    </row>
    <row r="30" spans="1:13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L30" si="11">G18+G22+G23+G24+G25+G26+G27+G28</f>
        <v>23746.450499999999</v>
      </c>
      <c r="H30" s="323">
        <f t="shared" si="11"/>
        <v>23572.0445</v>
      </c>
      <c r="I30" s="323">
        <f t="shared" si="11"/>
        <v>21143.707999999999</v>
      </c>
      <c r="J30" s="323">
        <f t="shared" si="11"/>
        <v>22591.920999999998</v>
      </c>
      <c r="K30" s="321">
        <f t="shared" si="11"/>
        <v>91054.124000000011</v>
      </c>
      <c r="L30" s="432">
        <f t="shared" si="11"/>
        <v>0</v>
      </c>
      <c r="M30" s="321">
        <f t="shared" si="8"/>
        <v>91054.124000000011</v>
      </c>
    </row>
    <row r="31" spans="1:13" ht="16.8" thickTop="1" thickBot="1" x14ac:dyDescent="0.35">
      <c r="A31" s="114"/>
      <c r="D31" s="11"/>
      <c r="F31" s="135"/>
      <c r="G31" s="19"/>
      <c r="H31" s="20"/>
      <c r="I31" s="19"/>
      <c r="J31" s="19"/>
      <c r="K31" s="359"/>
      <c r="L31" s="19"/>
      <c r="M31" s="359">
        <f t="shared" si="8"/>
        <v>0</v>
      </c>
    </row>
    <row r="32" spans="1:13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292.49950000000172</v>
      </c>
      <c r="H32" s="453">
        <f>H3-H30</f>
        <v>99.155500000000757</v>
      </c>
      <c r="I32" s="453">
        <f>I3-I30</f>
        <v>958.51200000000244</v>
      </c>
      <c r="J32" s="453">
        <f>J3-J30</f>
        <v>486.00900000000183</v>
      </c>
      <c r="K32" s="454">
        <f>K3-K30</f>
        <v>1836.1759999999776</v>
      </c>
      <c r="L32" s="453">
        <f>L3-L11</f>
        <v>-24903.270000000019</v>
      </c>
      <c r="M32" s="454">
        <f t="shared" si="8"/>
        <v>-23067.094000000041</v>
      </c>
    </row>
    <row r="33" spans="1:13" ht="16.2" thickBot="1" x14ac:dyDescent="0.35">
      <c r="A33" s="261" t="s">
        <v>0</v>
      </c>
      <c r="B33" s="320"/>
      <c r="C33" s="320"/>
      <c r="D33" s="455"/>
      <c r="E33" s="320"/>
      <c r="F33" s="456"/>
      <c r="G33" s="457">
        <f t="shared" ref="G33:M33" si="12">G32/G3</f>
        <v>1.2167731951686812E-2</v>
      </c>
      <c r="H33" s="457">
        <f t="shared" si="12"/>
        <v>4.1888666396296239E-3</v>
      </c>
      <c r="I33" s="457">
        <f t="shared" si="12"/>
        <v>4.3367227364491098E-2</v>
      </c>
      <c r="J33" s="457">
        <f t="shared" si="12"/>
        <v>2.1059471105077526E-2</v>
      </c>
      <c r="K33" s="458">
        <f t="shared" si="12"/>
        <v>1.9767144685720446E-2</v>
      </c>
      <c r="L33" s="459">
        <f t="shared" si="12"/>
        <v>-0.10741140585224727</v>
      </c>
      <c r="M33" s="458">
        <f t="shared" si="12"/>
        <v>-7.1032565467049585E-2</v>
      </c>
    </row>
    <row r="34" spans="1:13" ht="15.75" hidden="1" customHeight="1" x14ac:dyDescent="0.3">
      <c r="A34" s="114"/>
      <c r="F34" s="135"/>
      <c r="K34" s="296"/>
      <c r="M34" s="296"/>
    </row>
    <row r="35" spans="1:13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K35" s="307">
        <f>SUM(G35:I35)</f>
        <v>0</v>
      </c>
      <c r="M35" s="307">
        <f>SUM(G35:J35)</f>
        <v>0</v>
      </c>
    </row>
    <row r="36" spans="1:13" ht="15.75" hidden="1" customHeight="1" x14ac:dyDescent="0.3">
      <c r="A36" s="114" t="s">
        <v>154</v>
      </c>
      <c r="F36" s="135"/>
      <c r="G36" s="2">
        <f>G6</f>
        <v>2.15</v>
      </c>
      <c r="K36" s="296"/>
      <c r="M36" s="296"/>
    </row>
    <row r="37" spans="1:13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308" t="s">
        <v>83</v>
      </c>
      <c r="L37" s="116"/>
      <c r="M37" s="308" t="s">
        <v>83</v>
      </c>
    </row>
    <row r="38" spans="1:13" ht="31.5" hidden="1" customHeight="1" x14ac:dyDescent="0.3">
      <c r="A38" s="130" t="s">
        <v>73</v>
      </c>
      <c r="F38" s="135"/>
      <c r="G38" s="20">
        <f>G7*G37</f>
        <v>399.98300000000035</v>
      </c>
      <c r="H38" s="20">
        <f>H7*0.2</f>
        <v>782.87</v>
      </c>
      <c r="I38" s="20">
        <f>I7*0.2</f>
        <v>685.5680000000001</v>
      </c>
      <c r="J38" s="91">
        <v>0</v>
      </c>
      <c r="K38" s="300">
        <f>SUM(G38:J38)</f>
        <v>1868.4210000000003</v>
      </c>
      <c r="L38" s="91">
        <v>0</v>
      </c>
      <c r="M38" s="300">
        <f>SUM(G38:L38)</f>
        <v>3736.8420000000006</v>
      </c>
    </row>
    <row r="39" spans="1:13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692.48250000000212</v>
      </c>
      <c r="H39" s="98">
        <f>H32+H38</f>
        <v>882.02550000000076</v>
      </c>
      <c r="I39" s="98">
        <f>I32+I38</f>
        <v>1644.0800000000027</v>
      </c>
      <c r="J39" s="98">
        <f>J38</f>
        <v>0</v>
      </c>
      <c r="K39" s="309">
        <f>K32+K38</f>
        <v>3704.5969999999779</v>
      </c>
      <c r="L39" s="98">
        <f>L38</f>
        <v>0</v>
      </c>
      <c r="M39" s="309">
        <f>M32+M38</f>
        <v>-19330.25200000004</v>
      </c>
    </row>
    <row r="40" spans="1:13" ht="15.75" hidden="1" customHeight="1" x14ac:dyDescent="0.3">
      <c r="A40" s="130"/>
      <c r="K40" s="296"/>
      <c r="M40" s="296"/>
    </row>
    <row r="41" spans="1:13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2322.9079999999999</v>
      </c>
      <c r="H41" s="20"/>
      <c r="I41" s="19"/>
      <c r="J41" s="19"/>
      <c r="K41" s="300"/>
      <c r="L41" s="19"/>
      <c r="M41" s="300"/>
    </row>
    <row r="42" spans="1:13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>
        <f>G33+G40</f>
        <v>1.2167731951686812E-2</v>
      </c>
      <c r="H42" s="98">
        <f>H33+H40</f>
        <v>4.1888666396296239E-3</v>
      </c>
      <c r="I42" s="98">
        <f>I33+I40</f>
        <v>4.3367227364491098E-2</v>
      </c>
      <c r="J42" s="98">
        <f>J40</f>
        <v>0</v>
      </c>
      <c r="K42" s="309">
        <f>K33+K40</f>
        <v>1.9767144685720446E-2</v>
      </c>
      <c r="L42" s="98">
        <f>L40</f>
        <v>0</v>
      </c>
      <c r="M42" s="309">
        <f>M33+M40</f>
        <v>-7.1032565467049585E-2</v>
      </c>
    </row>
    <row r="43" spans="1:13" ht="16.5" hidden="1" customHeight="1" thickTop="1" x14ac:dyDescent="0.3">
      <c r="A43" s="130"/>
      <c r="K43" s="310"/>
      <c r="M43" s="310"/>
    </row>
    <row r="44" spans="1:13" ht="15.75" hidden="1" customHeight="1" x14ac:dyDescent="0.3">
      <c r="A44" s="130" t="s">
        <v>159</v>
      </c>
      <c r="G44" s="91">
        <f>G22*70%</f>
        <v>3252.0711999999999</v>
      </c>
      <c r="K44" s="296"/>
      <c r="M44" s="296"/>
    </row>
    <row r="45" spans="1:13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1393.7447999999999</v>
      </c>
      <c r="H45" s="20"/>
      <c r="I45" s="19"/>
      <c r="J45" s="19"/>
      <c r="K45" s="311"/>
      <c r="L45" s="19"/>
      <c r="M45" s="311"/>
    </row>
    <row r="46" spans="1:13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1686.2443000000017</v>
      </c>
      <c r="H46" s="98">
        <f>H35+H43</f>
        <v>0</v>
      </c>
      <c r="I46" s="98">
        <f>I35+I43</f>
        <v>0</v>
      </c>
      <c r="J46" s="98">
        <f>J43</f>
        <v>0</v>
      </c>
      <c r="K46" s="309">
        <f>K35+K43</f>
        <v>0</v>
      </c>
      <c r="L46" s="98">
        <f>L43</f>
        <v>0</v>
      </c>
      <c r="M46" s="309">
        <f>M35+M43</f>
        <v>0</v>
      </c>
    </row>
    <row r="47" spans="1:13" ht="16.2" thickBot="1" x14ac:dyDescent="0.35">
      <c r="A47" s="11"/>
      <c r="K47" s="292"/>
      <c r="M47" s="296"/>
    </row>
    <row r="48" spans="1:13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>
        <v>2310</v>
      </c>
      <c r="H48" s="429">
        <v>2985</v>
      </c>
      <c r="I48" s="429">
        <v>1825</v>
      </c>
      <c r="J48" s="429">
        <v>2605</v>
      </c>
      <c r="K48" s="418">
        <f>SUM(G48:J48)</f>
        <v>9725</v>
      </c>
      <c r="L48" s="279"/>
      <c r="M48" s="418"/>
    </row>
    <row r="49" spans="1:13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>
        <v>1370</v>
      </c>
      <c r="H49" s="430">
        <v>796</v>
      </c>
      <c r="I49" s="430">
        <v>3256.4</v>
      </c>
      <c r="J49" s="430">
        <v>8828</v>
      </c>
      <c r="K49" s="357">
        <f>SUM(G49:J49)</f>
        <v>14250.4</v>
      </c>
      <c r="L49" s="28"/>
      <c r="M49" s="357"/>
    </row>
    <row r="50" spans="1:13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M50" si="13">SUM(G48:G49)</f>
        <v>3680</v>
      </c>
      <c r="H50" s="28">
        <f t="shared" si="13"/>
        <v>3781</v>
      </c>
      <c r="I50" s="28">
        <f t="shared" si="13"/>
        <v>5081.3999999999996</v>
      </c>
      <c r="J50" s="28">
        <f t="shared" si="13"/>
        <v>11433</v>
      </c>
      <c r="K50" s="357">
        <f t="shared" si="13"/>
        <v>23975.4</v>
      </c>
      <c r="L50" s="28">
        <f t="shared" si="13"/>
        <v>0</v>
      </c>
      <c r="M50" s="441">
        <f t="shared" si="13"/>
        <v>0</v>
      </c>
    </row>
    <row r="51" spans="1:13" ht="16.2" thickBot="1" x14ac:dyDescent="0.35">
      <c r="A51" s="257" t="s">
        <v>170</v>
      </c>
      <c r="K51" s="292"/>
      <c r="M51" s="296"/>
    </row>
    <row r="52" spans="1:13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-318.93599999999992</v>
      </c>
      <c r="H52" s="278">
        <f t="shared" si="14"/>
        <v>-1057.0320000000002</v>
      </c>
      <c r="I52" s="279">
        <f t="shared" si="14"/>
        <v>121.80799999999999</v>
      </c>
      <c r="J52" s="279">
        <f t="shared" si="14"/>
        <v>-684.20800000000008</v>
      </c>
      <c r="K52" s="418">
        <f>SUM(G52:J52)</f>
        <v>-1938.3680000000002</v>
      </c>
      <c r="L52" s="279"/>
      <c r="M52" s="418"/>
    </row>
    <row r="53" spans="1:13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1284.752</v>
      </c>
      <c r="H53" s="26">
        <f t="shared" si="14"/>
        <v>1774.6239999999998</v>
      </c>
      <c r="I53" s="28">
        <f t="shared" si="14"/>
        <v>-660.65599999999995</v>
      </c>
      <c r="J53" s="28">
        <f t="shared" si="14"/>
        <v>-6266.9439999999995</v>
      </c>
      <c r="K53" s="357">
        <f>SUM(G53:J53)</f>
        <v>-3868.2239999999997</v>
      </c>
      <c r="L53" s="28"/>
      <c r="M53" s="357"/>
    </row>
    <row r="54" spans="1:13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M54" si="15">SUM(G52:G53)</f>
        <v>965.81600000000003</v>
      </c>
      <c r="H54" s="28">
        <f t="shared" si="15"/>
        <v>717.59199999999964</v>
      </c>
      <c r="I54" s="28">
        <f t="shared" si="15"/>
        <v>-538.84799999999996</v>
      </c>
      <c r="J54" s="28">
        <f t="shared" si="15"/>
        <v>-6951.152</v>
      </c>
      <c r="K54" s="357">
        <f t="shared" si="15"/>
        <v>-5806.5919999999996</v>
      </c>
      <c r="L54" s="28">
        <f t="shared" si="15"/>
        <v>0</v>
      </c>
      <c r="M54" s="441">
        <f t="shared" si="15"/>
        <v>0</v>
      </c>
    </row>
    <row r="55" spans="1:13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460">
        <f>K54+M32</f>
        <v>-28873.686000000042</v>
      </c>
    </row>
  </sheetData>
  <mergeCells count="3">
    <mergeCell ref="B1:C1"/>
    <mergeCell ref="E1:F1"/>
    <mergeCell ref="G1:M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C06B-619C-4EB2-A25B-6B839C007565}">
  <sheetPr>
    <pageSetUpPr fitToPage="1"/>
  </sheetPr>
  <dimension ref="A1:M55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J16" sqref="J16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0" width="14.109375" style="2" customWidth="1"/>
    <col min="11" max="11" width="13.44140625" style="2" customWidth="1"/>
    <col min="12" max="12" width="14.21875" style="2" customWidth="1"/>
    <col min="13" max="13" width="13.44140625" style="2" customWidth="1"/>
    <col min="14" max="16384" width="9.109375" style="1"/>
  </cols>
  <sheetData>
    <row r="1" spans="1:13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45658</v>
      </c>
      <c r="H1" s="471"/>
      <c r="I1" s="471"/>
      <c r="J1" s="471"/>
      <c r="K1" s="471"/>
      <c r="L1" s="471"/>
      <c r="M1" s="472"/>
    </row>
    <row r="2" spans="1:13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176</v>
      </c>
      <c r="K2" s="331" t="s">
        <v>34</v>
      </c>
      <c r="L2" s="353" t="s">
        <v>59</v>
      </c>
      <c r="M2" s="443" t="s">
        <v>34</v>
      </c>
    </row>
    <row r="3" spans="1:13" ht="23.25" customHeight="1" thickBot="1" x14ac:dyDescent="0.35">
      <c r="A3" s="112" t="s">
        <v>33</v>
      </c>
      <c r="B3" s="65"/>
      <c r="C3" s="65"/>
      <c r="D3" s="7"/>
      <c r="E3" s="65"/>
      <c r="F3" s="133"/>
      <c r="G3" s="433">
        <v>24141.15</v>
      </c>
      <c r="H3" s="433">
        <v>24025.54</v>
      </c>
      <c r="I3" s="433">
        <v>15349.37</v>
      </c>
      <c r="J3" s="433">
        <v>23004.99</v>
      </c>
      <c r="K3" s="294">
        <f>SUM(G3:J3)</f>
        <v>86521.05</v>
      </c>
      <c r="L3" s="430">
        <v>244964.53</v>
      </c>
      <c r="M3" s="357">
        <f>K3+L3</f>
        <v>331485.58</v>
      </c>
    </row>
    <row r="4" spans="1:13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>
        <v>21</v>
      </c>
      <c r="H4" s="434">
        <v>27</v>
      </c>
      <c r="I4" s="434">
        <v>18</v>
      </c>
      <c r="J4" s="434">
        <v>20</v>
      </c>
      <c r="K4" s="295">
        <f>SUM(G4:J4)</f>
        <v>86</v>
      </c>
      <c r="L4" s="437">
        <v>233</v>
      </c>
      <c r="M4" s="444">
        <f t="shared" ref="M4:M17" si="0">K4+L4</f>
        <v>319</v>
      </c>
    </row>
    <row r="5" spans="1:13" x14ac:dyDescent="0.3">
      <c r="A5" s="114" t="s">
        <v>32</v>
      </c>
      <c r="D5" s="11"/>
      <c r="F5" s="135"/>
      <c r="G5" s="435">
        <v>8573.2000000000007</v>
      </c>
      <c r="H5" s="435">
        <v>8556.6</v>
      </c>
      <c r="I5" s="436">
        <v>5751.8</v>
      </c>
      <c r="J5" s="436">
        <v>8622</v>
      </c>
      <c r="K5" s="296">
        <f>SUM(G5:J5)</f>
        <v>31503.600000000002</v>
      </c>
      <c r="M5" s="358"/>
    </row>
    <row r="6" spans="1:13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296">
        <v>2.15</v>
      </c>
      <c r="M6" s="358"/>
    </row>
    <row r="7" spans="1:13" x14ac:dyDescent="0.3">
      <c r="A7" s="114" t="s">
        <v>30</v>
      </c>
      <c r="B7" s="59"/>
      <c r="C7" s="59"/>
      <c r="D7" s="60"/>
      <c r="E7" s="59"/>
      <c r="F7" s="136"/>
      <c r="G7" s="462">
        <v>3675.8</v>
      </c>
      <c r="H7" s="462">
        <v>3617.16</v>
      </c>
      <c r="I7" s="462">
        <v>2545.39</v>
      </c>
      <c r="J7" s="462">
        <v>3779.1</v>
      </c>
      <c r="K7" s="297"/>
      <c r="L7" s="101"/>
      <c r="M7" s="445"/>
    </row>
    <row r="8" spans="1:13" x14ac:dyDescent="0.3">
      <c r="A8" s="114" t="s">
        <v>29</v>
      </c>
      <c r="B8" s="59"/>
      <c r="C8" s="59"/>
      <c r="D8" s="60"/>
      <c r="E8" s="59"/>
      <c r="F8" s="136"/>
      <c r="G8" s="57">
        <f t="shared" ref="G8:J8" si="1">G5/G7</f>
        <v>2.3323358180532128</v>
      </c>
      <c r="H8" s="57">
        <f t="shared" si="1"/>
        <v>2.3655575092061176</v>
      </c>
      <c r="I8" s="57">
        <f t="shared" si="1"/>
        <v>2.2596930136442746</v>
      </c>
      <c r="J8" s="57">
        <f t="shared" si="1"/>
        <v>2.2814955941890926</v>
      </c>
      <c r="K8" s="297"/>
      <c r="L8" s="101"/>
      <c r="M8" s="445"/>
    </row>
    <row r="9" spans="1:13" ht="16.2" thickBot="1" x14ac:dyDescent="0.35">
      <c r="A9" s="112" t="s">
        <v>66</v>
      </c>
      <c r="B9" s="55"/>
      <c r="C9" s="55"/>
      <c r="D9" s="56"/>
      <c r="E9" s="55"/>
      <c r="F9" s="140"/>
      <c r="G9" s="92">
        <f t="shared" ref="G9:K9" si="2">G3/G5</f>
        <v>2.8158855503196007</v>
      </c>
      <c r="H9" s="92">
        <f t="shared" si="2"/>
        <v>2.8078372250660308</v>
      </c>
      <c r="I9" s="92">
        <f t="shared" si="2"/>
        <v>2.6686202580061895</v>
      </c>
      <c r="J9" s="92">
        <f t="shared" si="2"/>
        <v>2.6681732776617957</v>
      </c>
      <c r="K9" s="298">
        <f t="shared" si="2"/>
        <v>2.7463861272997372</v>
      </c>
      <c r="L9" s="4"/>
      <c r="M9" s="446"/>
    </row>
    <row r="10" spans="1:13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267"/>
      <c r="L10" s="356"/>
      <c r="M10" s="447"/>
    </row>
    <row r="11" spans="1:13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359">
        <f t="shared" ref="K11:K17" si="3">SUM(G11:J11)</f>
        <v>0</v>
      </c>
      <c r="L11" s="438">
        <v>214058.87</v>
      </c>
      <c r="M11" s="359">
        <f t="shared" si="0"/>
        <v>214058.87</v>
      </c>
    </row>
    <row r="12" spans="1:13" x14ac:dyDescent="0.3">
      <c r="A12" s="114" t="s">
        <v>23</v>
      </c>
      <c r="B12" s="2"/>
      <c r="C12" s="2"/>
      <c r="D12" s="13"/>
      <c r="E12" s="2"/>
      <c r="F12" s="12"/>
      <c r="G12" s="19">
        <f>G7*G6</f>
        <v>7902.97</v>
      </c>
      <c r="H12" s="19">
        <f t="shared" ref="H12:I12" si="4">H7*H6</f>
        <v>7776.8939999999993</v>
      </c>
      <c r="I12" s="19">
        <f t="shared" si="4"/>
        <v>5472.5884999999998</v>
      </c>
      <c r="J12" s="19">
        <f>J7*J6</f>
        <v>8125.0649999999996</v>
      </c>
      <c r="K12" s="359">
        <f t="shared" si="3"/>
        <v>29277.517499999998</v>
      </c>
      <c r="L12" s="19"/>
      <c r="M12" s="359">
        <f t="shared" si="0"/>
        <v>29277.517499999998</v>
      </c>
    </row>
    <row r="13" spans="1:13" x14ac:dyDescent="0.3">
      <c r="A13" s="114" t="s">
        <v>22</v>
      </c>
      <c r="B13" s="2"/>
      <c r="C13" s="2"/>
      <c r="D13" s="13"/>
      <c r="E13" s="2"/>
      <c r="F13" s="12"/>
      <c r="G13" s="438">
        <v>1993.4</v>
      </c>
      <c r="H13" s="438">
        <v>1636</v>
      </c>
      <c r="I13" s="438">
        <v>1184.3</v>
      </c>
      <c r="J13" s="438">
        <v>1744.4</v>
      </c>
      <c r="K13" s="359">
        <f t="shared" si="3"/>
        <v>6558.1</v>
      </c>
      <c r="L13" s="19"/>
      <c r="M13" s="359">
        <f t="shared" si="0"/>
        <v>6558.1</v>
      </c>
    </row>
    <row r="14" spans="1:13" x14ac:dyDescent="0.3">
      <c r="A14" s="114" t="s">
        <v>21</v>
      </c>
      <c r="B14" s="2"/>
      <c r="C14" s="2"/>
      <c r="D14" s="13"/>
      <c r="E14" s="2"/>
      <c r="F14" s="12"/>
      <c r="G14" s="438">
        <v>220</v>
      </c>
      <c r="H14" s="438">
        <v>270</v>
      </c>
      <c r="I14" s="438">
        <v>185</v>
      </c>
      <c r="J14" s="438">
        <v>300</v>
      </c>
      <c r="K14" s="359">
        <f t="shared" si="3"/>
        <v>975</v>
      </c>
      <c r="L14" s="19"/>
      <c r="M14" s="359">
        <f t="shared" si="0"/>
        <v>975</v>
      </c>
    </row>
    <row r="15" spans="1:13" x14ac:dyDescent="0.3">
      <c r="A15" s="114" t="s">
        <v>84</v>
      </c>
      <c r="B15" s="2"/>
      <c r="C15" s="2"/>
      <c r="D15" s="13"/>
      <c r="E15" s="2"/>
      <c r="F15" s="12"/>
      <c r="G15" s="438">
        <v>190</v>
      </c>
      <c r="H15" s="438">
        <v>185</v>
      </c>
      <c r="I15" s="438">
        <v>150</v>
      </c>
      <c r="J15" s="438">
        <v>175</v>
      </c>
      <c r="K15" s="359">
        <f t="shared" si="3"/>
        <v>700</v>
      </c>
      <c r="L15" s="19"/>
      <c r="M15" s="359">
        <f t="shared" si="0"/>
        <v>700</v>
      </c>
    </row>
    <row r="16" spans="1:13" x14ac:dyDescent="0.3">
      <c r="A16" s="114" t="s">
        <v>174</v>
      </c>
      <c r="B16" s="2"/>
      <c r="C16" s="2"/>
      <c r="D16" s="13"/>
      <c r="E16" s="2"/>
      <c r="F16" s="12"/>
      <c r="G16" s="438">
        <v>4085.6</v>
      </c>
      <c r="H16" s="438">
        <v>4239.8999999999996</v>
      </c>
      <c r="I16" s="438">
        <v>3149.9</v>
      </c>
      <c r="J16" s="438">
        <v>3699.9</v>
      </c>
      <c r="K16" s="359">
        <f t="shared" si="3"/>
        <v>15175.3</v>
      </c>
      <c r="L16" s="19"/>
      <c r="M16" s="359">
        <f t="shared" si="0"/>
        <v>15175.3</v>
      </c>
    </row>
    <row r="17" spans="1:13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/>
      <c r="I17" s="439"/>
      <c r="J17" s="439"/>
      <c r="K17" s="359">
        <f t="shared" si="3"/>
        <v>0</v>
      </c>
      <c r="L17" s="19">
        <v>0</v>
      </c>
      <c r="M17" s="359">
        <f t="shared" si="0"/>
        <v>0</v>
      </c>
    </row>
    <row r="18" spans="1:13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14391.970000000001</v>
      </c>
      <c r="H18" s="315">
        <f>SUM(H11:H17)</f>
        <v>14107.794</v>
      </c>
      <c r="I18" s="315">
        <f>SUM(I11:I17)</f>
        <v>10141.788500000001</v>
      </c>
      <c r="J18" s="315">
        <f>SUM(J11:J17)</f>
        <v>14044.365</v>
      </c>
      <c r="K18" s="441">
        <f>SUM(K11:K17)</f>
        <v>52685.917499999996</v>
      </c>
      <c r="L18" s="35"/>
      <c r="M18" s="441">
        <f>SUM(M11:M17)</f>
        <v>266744.78749999998</v>
      </c>
    </row>
    <row r="19" spans="1:13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>
        <f t="shared" ref="G19:M19" si="5">G18/G3</f>
        <v>0.59615925504791611</v>
      </c>
      <c r="H19" s="448">
        <f t="shared" si="5"/>
        <v>0.58719987147011055</v>
      </c>
      <c r="I19" s="448">
        <f t="shared" si="5"/>
        <v>0.66072995178303739</v>
      </c>
      <c r="J19" s="448">
        <f t="shared" si="5"/>
        <v>0.61049211497157785</v>
      </c>
      <c r="K19" s="442">
        <f t="shared" si="5"/>
        <v>0.60893756490472539</v>
      </c>
      <c r="L19" s="431">
        <f t="shared" si="5"/>
        <v>0</v>
      </c>
      <c r="M19" s="442">
        <f t="shared" si="5"/>
        <v>0.80469499608399242</v>
      </c>
    </row>
    <row r="20" spans="1:13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2057.5680000000002</v>
      </c>
      <c r="H20" s="20">
        <f>H5*$F20</f>
        <v>2053.5839999999998</v>
      </c>
      <c r="I20" s="19">
        <f>I5*$F20</f>
        <v>1380.432</v>
      </c>
      <c r="J20" s="19">
        <f>J5*$F20</f>
        <v>2069.2799999999997</v>
      </c>
      <c r="K20" s="359">
        <f>SUM(G20:J20)</f>
        <v>7560.8639999999996</v>
      </c>
      <c r="L20" s="19">
        <f>L5*$F20</f>
        <v>0</v>
      </c>
      <c r="M20" s="359">
        <f>SUM(G20:L20)</f>
        <v>15121.727999999999</v>
      </c>
    </row>
    <row r="21" spans="1:13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2743.4240000000004</v>
      </c>
      <c r="H21" s="26">
        <f>H5*$F21</f>
        <v>2738.1120000000001</v>
      </c>
      <c r="I21" s="28">
        <f>I5*$F21</f>
        <v>1840.576</v>
      </c>
      <c r="J21" s="28">
        <f>J5*$F21</f>
        <v>2759.04</v>
      </c>
      <c r="K21" s="357">
        <f>SUM(G21:J21)</f>
        <v>10081.152</v>
      </c>
      <c r="L21" s="28">
        <f>L5*$F21</f>
        <v>0</v>
      </c>
      <c r="M21" s="357">
        <f>SUM(G21:L21)</f>
        <v>20162.304</v>
      </c>
    </row>
    <row r="22" spans="1:13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M22" si="6">SUM(G20:G21)</f>
        <v>4800.9920000000002</v>
      </c>
      <c r="H22" s="28">
        <f t="shared" si="6"/>
        <v>4791.6959999999999</v>
      </c>
      <c r="I22" s="28">
        <f t="shared" si="6"/>
        <v>3221.0079999999998</v>
      </c>
      <c r="J22" s="28">
        <f t="shared" si="6"/>
        <v>4828.32</v>
      </c>
      <c r="K22" s="357">
        <f t="shared" si="6"/>
        <v>17642.016</v>
      </c>
      <c r="L22" s="28">
        <f t="shared" si="6"/>
        <v>0</v>
      </c>
      <c r="M22" s="441">
        <f t="shared" si="6"/>
        <v>35284.031999999999</v>
      </c>
    </row>
    <row r="23" spans="1:13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359">
        <f t="shared" ref="K23:K28" si="7">SUM(G23:J23)</f>
        <v>360</v>
      </c>
      <c r="L23" s="19">
        <v>0</v>
      </c>
      <c r="M23" s="359">
        <f>K23+L23</f>
        <v>360</v>
      </c>
    </row>
    <row r="24" spans="1:13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359">
        <f t="shared" si="7"/>
        <v>1398</v>
      </c>
      <c r="L24" s="19">
        <v>0</v>
      </c>
      <c r="M24" s="359">
        <f t="shared" ref="M24:M32" si="8">K24+L24</f>
        <v>1398</v>
      </c>
    </row>
    <row r="25" spans="1:13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359">
        <f t="shared" si="7"/>
        <v>2300</v>
      </c>
      <c r="L25" s="19">
        <v>0</v>
      </c>
      <c r="M25" s="359">
        <f t="shared" si="8"/>
        <v>2300</v>
      </c>
    </row>
    <row r="26" spans="1:13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359">
        <f t="shared" si="7"/>
        <v>268</v>
      </c>
      <c r="L26" s="19">
        <v>0</v>
      </c>
      <c r="M26" s="359">
        <f t="shared" si="8"/>
        <v>268</v>
      </c>
    </row>
    <row r="27" spans="1:13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359">
        <f t="shared" si="7"/>
        <v>360</v>
      </c>
      <c r="L27" s="15">
        <v>0</v>
      </c>
      <c r="M27" s="359">
        <f t="shared" si="8"/>
        <v>360</v>
      </c>
    </row>
    <row r="28" spans="1:13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357">
        <f t="shared" si="7"/>
        <v>11200</v>
      </c>
      <c r="L28" s="75">
        <v>0</v>
      </c>
      <c r="M28" s="357">
        <f t="shared" si="8"/>
        <v>11200</v>
      </c>
    </row>
    <row r="29" spans="1:13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357">
        <f>SUM(K23:K28)</f>
        <v>15886</v>
      </c>
      <c r="L29" s="28">
        <f t="shared" ref="L29" si="10">SUM(L23:L28)</f>
        <v>0</v>
      </c>
      <c r="M29" s="357">
        <f t="shared" si="8"/>
        <v>15886</v>
      </c>
    </row>
    <row r="30" spans="1:13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L30" si="11">G18+G22+G23+G24+G25+G26+G27+G28</f>
        <v>23472.962</v>
      </c>
      <c r="H30" s="323">
        <f t="shared" si="11"/>
        <v>23179.489999999998</v>
      </c>
      <c r="I30" s="323">
        <f t="shared" si="11"/>
        <v>16175.7965</v>
      </c>
      <c r="J30" s="323">
        <f t="shared" si="11"/>
        <v>23385.684999999998</v>
      </c>
      <c r="K30" s="321">
        <f t="shared" si="11"/>
        <v>86213.933499999999</v>
      </c>
      <c r="L30" s="432">
        <f t="shared" si="11"/>
        <v>0</v>
      </c>
      <c r="M30" s="321">
        <f t="shared" si="8"/>
        <v>86213.933499999999</v>
      </c>
    </row>
    <row r="31" spans="1:13" ht="16.8" thickTop="1" thickBot="1" x14ac:dyDescent="0.35">
      <c r="A31" s="114"/>
      <c r="D31" s="11"/>
      <c r="F31" s="135"/>
      <c r="G31" s="19"/>
      <c r="H31" s="20"/>
      <c r="I31" s="19"/>
      <c r="J31" s="19"/>
      <c r="K31" s="359"/>
      <c r="L31" s="19"/>
      <c r="M31" s="359">
        <f t="shared" si="8"/>
        <v>0</v>
      </c>
    </row>
    <row r="32" spans="1:13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668.18800000000192</v>
      </c>
      <c r="H32" s="453">
        <f>H3-H30</f>
        <v>846.05000000000291</v>
      </c>
      <c r="I32" s="453">
        <f>I3-I30</f>
        <v>-826.42649999999958</v>
      </c>
      <c r="J32" s="453">
        <f>J3-J30</f>
        <v>-380.69499999999607</v>
      </c>
      <c r="K32" s="454">
        <f>K3-K30</f>
        <v>307.11650000000373</v>
      </c>
      <c r="L32" s="453">
        <f>L3-L11</f>
        <v>30905.660000000003</v>
      </c>
      <c r="M32" s="454">
        <f t="shared" si="8"/>
        <v>31212.776500000007</v>
      </c>
    </row>
    <row r="33" spans="1:13" ht="16.2" thickBot="1" x14ac:dyDescent="0.35">
      <c r="A33" s="261" t="s">
        <v>0</v>
      </c>
      <c r="B33" s="320"/>
      <c r="C33" s="320"/>
      <c r="D33" s="455"/>
      <c r="E33" s="320"/>
      <c r="F33" s="456"/>
      <c r="G33" s="457">
        <f t="shared" ref="G33:M33" si="12">G32/G3</f>
        <v>2.7678383175615159E-2</v>
      </c>
      <c r="H33" s="457">
        <f t="shared" si="12"/>
        <v>3.5214609120128117E-2</v>
      </c>
      <c r="I33" s="457">
        <f t="shared" si="12"/>
        <v>-5.3841069698626037E-2</v>
      </c>
      <c r="J33" s="457">
        <f t="shared" si="12"/>
        <v>-1.6548366245757815E-2</v>
      </c>
      <c r="K33" s="458">
        <f t="shared" si="12"/>
        <v>3.5496159605090749E-3</v>
      </c>
      <c r="L33" s="459">
        <f t="shared" si="12"/>
        <v>0.1261638164513042</v>
      </c>
      <c r="M33" s="458">
        <f t="shared" si="12"/>
        <v>9.4160284438315547E-2</v>
      </c>
    </row>
    <row r="34" spans="1:13" ht="15.75" hidden="1" customHeight="1" x14ac:dyDescent="0.3">
      <c r="A34" s="114"/>
      <c r="F34" s="135"/>
      <c r="K34" s="296"/>
      <c r="M34" s="296"/>
    </row>
    <row r="35" spans="1:13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K35" s="307">
        <f>SUM(G35:I35)</f>
        <v>0</v>
      </c>
      <c r="M35" s="307">
        <f>SUM(G35:J35)</f>
        <v>0</v>
      </c>
    </row>
    <row r="36" spans="1:13" ht="15.75" hidden="1" customHeight="1" x14ac:dyDescent="0.3">
      <c r="A36" s="114" t="s">
        <v>154</v>
      </c>
      <c r="F36" s="135"/>
      <c r="G36" s="2">
        <f>G6</f>
        <v>2.15</v>
      </c>
      <c r="K36" s="296"/>
      <c r="M36" s="296"/>
    </row>
    <row r="37" spans="1:13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308" t="s">
        <v>83</v>
      </c>
      <c r="L37" s="116"/>
      <c r="M37" s="308" t="s">
        <v>83</v>
      </c>
    </row>
    <row r="38" spans="1:13" ht="31.5" hidden="1" customHeight="1" x14ac:dyDescent="0.3">
      <c r="A38" s="130" t="s">
        <v>73</v>
      </c>
      <c r="F38" s="135"/>
      <c r="G38" s="20">
        <f>G7*G37</f>
        <v>367.58000000000033</v>
      </c>
      <c r="H38" s="20">
        <f>H7*0.2</f>
        <v>723.43200000000002</v>
      </c>
      <c r="I38" s="20">
        <f>I7*0.2</f>
        <v>509.07799999999997</v>
      </c>
      <c r="J38" s="91">
        <v>0</v>
      </c>
      <c r="K38" s="300">
        <f>SUM(G38:J38)</f>
        <v>1600.0900000000004</v>
      </c>
      <c r="L38" s="91">
        <v>0</v>
      </c>
      <c r="M38" s="300">
        <f>SUM(G38:L38)</f>
        <v>3200.1800000000007</v>
      </c>
    </row>
    <row r="39" spans="1:13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1035.7680000000023</v>
      </c>
      <c r="H39" s="98">
        <f>H32+H38</f>
        <v>1569.4820000000029</v>
      </c>
      <c r="I39" s="98">
        <f>I32+I38</f>
        <v>-317.3484999999996</v>
      </c>
      <c r="J39" s="98">
        <f>J38</f>
        <v>0</v>
      </c>
      <c r="K39" s="309">
        <f>K32+K38</f>
        <v>1907.2065000000041</v>
      </c>
      <c r="L39" s="98">
        <f>L38</f>
        <v>0</v>
      </c>
      <c r="M39" s="309">
        <f>M32+M38</f>
        <v>34412.956500000008</v>
      </c>
    </row>
    <row r="40" spans="1:13" ht="15.75" hidden="1" customHeight="1" x14ac:dyDescent="0.3">
      <c r="A40" s="130"/>
      <c r="K40" s="296"/>
      <c r="M40" s="296"/>
    </row>
    <row r="41" spans="1:13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2400.4960000000001</v>
      </c>
      <c r="H41" s="20"/>
      <c r="I41" s="19"/>
      <c r="J41" s="19"/>
      <c r="K41" s="300"/>
      <c r="L41" s="19"/>
      <c r="M41" s="300"/>
    </row>
    <row r="42" spans="1:13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>
        <f>G33+G40</f>
        <v>2.7678383175615159E-2</v>
      </c>
      <c r="H42" s="98">
        <f>H33+H40</f>
        <v>3.5214609120128117E-2</v>
      </c>
      <c r="I42" s="98">
        <f>I33+I40</f>
        <v>-5.3841069698626037E-2</v>
      </c>
      <c r="J42" s="98">
        <f>J40</f>
        <v>0</v>
      </c>
      <c r="K42" s="309">
        <f>K33+K40</f>
        <v>3.5496159605090749E-3</v>
      </c>
      <c r="L42" s="98">
        <f>L40</f>
        <v>0</v>
      </c>
      <c r="M42" s="309">
        <f>M33+M40</f>
        <v>9.4160284438315547E-2</v>
      </c>
    </row>
    <row r="43" spans="1:13" ht="16.5" hidden="1" customHeight="1" thickTop="1" x14ac:dyDescent="0.3">
      <c r="A43" s="130"/>
      <c r="K43" s="310"/>
      <c r="M43" s="310"/>
    </row>
    <row r="44" spans="1:13" ht="15.75" hidden="1" customHeight="1" x14ac:dyDescent="0.3">
      <c r="A44" s="130" t="s">
        <v>159</v>
      </c>
      <c r="G44" s="91">
        <f>G22*70%</f>
        <v>3360.6943999999999</v>
      </c>
      <c r="K44" s="296"/>
      <c r="M44" s="296"/>
    </row>
    <row r="45" spans="1:13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1440.2976000000001</v>
      </c>
      <c r="H45" s="20"/>
      <c r="I45" s="19"/>
      <c r="J45" s="19"/>
      <c r="K45" s="311"/>
      <c r="L45" s="19"/>
      <c r="M45" s="311"/>
    </row>
    <row r="46" spans="1:13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2108.4856000000018</v>
      </c>
      <c r="H46" s="98">
        <f>H35+H43</f>
        <v>0</v>
      </c>
      <c r="I46" s="98">
        <f>I35+I43</f>
        <v>0</v>
      </c>
      <c r="J46" s="98">
        <f>J43</f>
        <v>0</v>
      </c>
      <c r="K46" s="309">
        <f>K35+K43</f>
        <v>0</v>
      </c>
      <c r="L46" s="98">
        <f>L43</f>
        <v>0</v>
      </c>
      <c r="M46" s="309">
        <f>M35+M43</f>
        <v>0</v>
      </c>
    </row>
    <row r="47" spans="1:13" ht="16.2" thickBot="1" x14ac:dyDescent="0.35">
      <c r="A47" s="11"/>
      <c r="K47" s="292"/>
      <c r="M47" s="296"/>
    </row>
    <row r="48" spans="1:13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>
        <v>3315</v>
      </c>
      <c r="H48" s="429">
        <v>1740</v>
      </c>
      <c r="I48" s="429">
        <v>1880</v>
      </c>
      <c r="J48" s="429">
        <v>-293</v>
      </c>
      <c r="K48" s="418">
        <f>SUM(G48:J48)</f>
        <v>6642</v>
      </c>
      <c r="L48" s="279"/>
      <c r="M48" s="418"/>
    </row>
    <row r="49" spans="1:13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>
        <v>217</v>
      </c>
      <c r="H49" s="430">
        <v>768</v>
      </c>
      <c r="I49" s="430">
        <v>3325</v>
      </c>
      <c r="J49" s="430">
        <v>2541.1999999999998</v>
      </c>
      <c r="K49" s="357">
        <f>SUM(G49:J49)</f>
        <v>6851.2</v>
      </c>
      <c r="L49" s="28"/>
      <c r="M49" s="357"/>
    </row>
    <row r="50" spans="1:13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M50" si="13">SUM(G48:G49)</f>
        <v>3532</v>
      </c>
      <c r="H50" s="28">
        <f t="shared" si="13"/>
        <v>2508</v>
      </c>
      <c r="I50" s="28">
        <f t="shared" si="13"/>
        <v>5205</v>
      </c>
      <c r="J50" s="28">
        <f t="shared" si="13"/>
        <v>2248.1999999999998</v>
      </c>
      <c r="K50" s="357">
        <f t="shared" si="13"/>
        <v>13493.2</v>
      </c>
      <c r="L50" s="28">
        <f t="shared" si="13"/>
        <v>0</v>
      </c>
      <c r="M50" s="441">
        <f t="shared" si="13"/>
        <v>0</v>
      </c>
    </row>
    <row r="51" spans="1:13" ht="16.2" thickBot="1" x14ac:dyDescent="0.35">
      <c r="A51" s="257" t="s">
        <v>170</v>
      </c>
      <c r="K51" s="292"/>
      <c r="M51" s="296"/>
    </row>
    <row r="52" spans="1:13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-1257.4319999999998</v>
      </c>
      <c r="H52" s="278">
        <f t="shared" si="14"/>
        <v>313.58399999999983</v>
      </c>
      <c r="I52" s="279">
        <f t="shared" si="14"/>
        <v>-499.56799999999998</v>
      </c>
      <c r="J52" s="279">
        <f t="shared" si="14"/>
        <v>2362.2799999999997</v>
      </c>
      <c r="K52" s="418">
        <f>SUM(G52:J52)</f>
        <v>918.86399999999981</v>
      </c>
      <c r="L52" s="279"/>
      <c r="M52" s="418"/>
    </row>
    <row r="53" spans="1:13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2526.4240000000004</v>
      </c>
      <c r="H53" s="26">
        <f t="shared" si="14"/>
        <v>1970.1120000000001</v>
      </c>
      <c r="I53" s="28">
        <f t="shared" si="14"/>
        <v>-1484.424</v>
      </c>
      <c r="J53" s="28">
        <f t="shared" si="14"/>
        <v>217.84000000000015</v>
      </c>
      <c r="K53" s="357">
        <f>SUM(G53:J53)</f>
        <v>3229.9520000000002</v>
      </c>
      <c r="L53" s="28"/>
      <c r="M53" s="357"/>
    </row>
    <row r="54" spans="1:13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M54" si="15">SUM(G52:G53)</f>
        <v>1268.9920000000006</v>
      </c>
      <c r="H54" s="28">
        <f t="shared" si="15"/>
        <v>2283.6959999999999</v>
      </c>
      <c r="I54" s="28">
        <f t="shared" si="15"/>
        <v>-1983.992</v>
      </c>
      <c r="J54" s="28">
        <f t="shared" si="15"/>
        <v>2580.12</v>
      </c>
      <c r="K54" s="357">
        <f t="shared" si="15"/>
        <v>4148.8159999999998</v>
      </c>
      <c r="L54" s="28">
        <f t="shared" si="15"/>
        <v>0</v>
      </c>
      <c r="M54" s="441">
        <f t="shared" si="15"/>
        <v>0</v>
      </c>
    </row>
    <row r="55" spans="1:13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460">
        <f>K54+M32</f>
        <v>35361.592500000006</v>
      </c>
    </row>
  </sheetData>
  <mergeCells count="3">
    <mergeCell ref="B1:C1"/>
    <mergeCell ref="E1:F1"/>
    <mergeCell ref="G1:M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A564F-65E4-4A39-9DAB-08A96AE9CA85}">
  <sheetPr>
    <pageSetUpPr fitToPage="1"/>
  </sheetPr>
  <dimension ref="A1:M55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H16" sqref="H16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0" width="14.109375" style="2" customWidth="1"/>
    <col min="11" max="11" width="13.44140625" style="2" customWidth="1"/>
    <col min="12" max="12" width="14.21875" style="2" customWidth="1"/>
    <col min="13" max="13" width="13.44140625" style="2" customWidth="1"/>
    <col min="14" max="16384" width="9.109375" style="1"/>
  </cols>
  <sheetData>
    <row r="1" spans="1:13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45689</v>
      </c>
      <c r="H1" s="471"/>
      <c r="I1" s="471"/>
      <c r="J1" s="471"/>
      <c r="K1" s="471"/>
      <c r="L1" s="471"/>
      <c r="M1" s="472"/>
    </row>
    <row r="2" spans="1:13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166</v>
      </c>
      <c r="K2" s="331" t="s">
        <v>34</v>
      </c>
      <c r="L2" s="353" t="s">
        <v>59</v>
      </c>
      <c r="M2" s="443" t="s">
        <v>34</v>
      </c>
    </row>
    <row r="3" spans="1:13" ht="23.25" customHeight="1" thickBot="1" x14ac:dyDescent="0.35">
      <c r="A3" s="112" t="s">
        <v>33</v>
      </c>
      <c r="B3" s="65"/>
      <c r="C3" s="65"/>
      <c r="D3" s="7"/>
      <c r="E3" s="65"/>
      <c r="F3" s="133"/>
      <c r="G3" s="433">
        <v>24337.25</v>
      </c>
      <c r="H3" s="433">
        <v>30167.18</v>
      </c>
      <c r="I3" s="433">
        <v>13657.38</v>
      </c>
      <c r="J3" s="433">
        <v>29405.89</v>
      </c>
      <c r="K3" s="294">
        <f>SUM(G3:J3)</f>
        <v>97567.7</v>
      </c>
      <c r="L3" s="430">
        <v>239514.15</v>
      </c>
      <c r="M3" s="357">
        <f>K3+L3</f>
        <v>337081.85</v>
      </c>
    </row>
    <row r="4" spans="1:13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>
        <v>27</v>
      </c>
      <c r="H4" s="434">
        <v>33</v>
      </c>
      <c r="I4" s="434">
        <v>17</v>
      </c>
      <c r="J4" s="434">
        <v>28</v>
      </c>
      <c r="K4" s="295">
        <f>SUM(G4:J4)</f>
        <v>105</v>
      </c>
      <c r="L4" s="437">
        <v>233</v>
      </c>
      <c r="M4" s="444">
        <f t="shared" ref="M4:M17" si="0">K4+L4</f>
        <v>338</v>
      </c>
    </row>
    <row r="5" spans="1:13" x14ac:dyDescent="0.3">
      <c r="A5" s="114" t="s">
        <v>32</v>
      </c>
      <c r="D5" s="11"/>
      <c r="F5" s="135"/>
      <c r="G5" s="435">
        <v>8252.2000000000007</v>
      </c>
      <c r="H5" s="435">
        <v>10790.8</v>
      </c>
      <c r="I5" s="436">
        <v>5116.8999999999996</v>
      </c>
      <c r="J5" s="436">
        <v>10847.5</v>
      </c>
      <c r="K5" s="296">
        <f>SUM(G5:J5)</f>
        <v>35007.4</v>
      </c>
      <c r="M5" s="358"/>
    </row>
    <row r="6" spans="1:13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296">
        <v>2.15</v>
      </c>
      <c r="M6" s="358"/>
    </row>
    <row r="7" spans="1:13" x14ac:dyDescent="0.3">
      <c r="A7" s="114" t="s">
        <v>30</v>
      </c>
      <c r="B7" s="59"/>
      <c r="C7" s="59"/>
      <c r="D7" s="60"/>
      <c r="E7" s="59"/>
      <c r="F7" s="136"/>
      <c r="G7" s="462">
        <v>3712.24</v>
      </c>
      <c r="H7" s="462">
        <v>4712.8500000000004</v>
      </c>
      <c r="I7" s="462">
        <v>2144.94</v>
      </c>
      <c r="J7" s="462">
        <v>5110.8100000000004</v>
      </c>
      <c r="K7" s="297"/>
      <c r="L7" s="101"/>
      <c r="M7" s="445"/>
    </row>
    <row r="8" spans="1:13" x14ac:dyDescent="0.3">
      <c r="A8" s="114" t="s">
        <v>29</v>
      </c>
      <c r="B8" s="59"/>
      <c r="C8" s="59"/>
      <c r="D8" s="60"/>
      <c r="E8" s="59"/>
      <c r="F8" s="136"/>
      <c r="G8" s="57">
        <f t="shared" ref="G8:J8" si="1">G5/G7</f>
        <v>2.2229704975971383</v>
      </c>
      <c r="H8" s="57">
        <f t="shared" si="1"/>
        <v>2.2896548797436793</v>
      </c>
      <c r="I8" s="57">
        <f t="shared" si="1"/>
        <v>2.3855678946730441</v>
      </c>
      <c r="J8" s="57">
        <f t="shared" si="1"/>
        <v>2.1224619972176622</v>
      </c>
      <c r="K8" s="297"/>
      <c r="L8" s="101"/>
      <c r="M8" s="445"/>
    </row>
    <row r="9" spans="1:13" ht="16.2" thickBot="1" x14ac:dyDescent="0.35">
      <c r="A9" s="112" t="s">
        <v>66</v>
      </c>
      <c r="B9" s="55"/>
      <c r="C9" s="55"/>
      <c r="D9" s="56"/>
      <c r="E9" s="55"/>
      <c r="F9" s="140"/>
      <c r="G9" s="92">
        <f t="shared" ref="G9:K9" si="2">G3/G5</f>
        <v>2.9491832481035356</v>
      </c>
      <c r="H9" s="92">
        <f t="shared" si="2"/>
        <v>2.795638877562368</v>
      </c>
      <c r="I9" s="92">
        <f t="shared" si="2"/>
        <v>2.669073071586312</v>
      </c>
      <c r="J9" s="92">
        <f t="shared" si="2"/>
        <v>2.7108448951371282</v>
      </c>
      <c r="K9" s="298">
        <f t="shared" si="2"/>
        <v>2.7870593074607082</v>
      </c>
      <c r="L9" s="4"/>
      <c r="M9" s="446"/>
    </row>
    <row r="10" spans="1:13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267"/>
      <c r="L10" s="356"/>
      <c r="M10" s="447"/>
    </row>
    <row r="11" spans="1:13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359">
        <f t="shared" ref="K11:K17" si="3">SUM(G11:J11)</f>
        <v>0</v>
      </c>
      <c r="L11" s="438">
        <v>210099.54</v>
      </c>
      <c r="M11" s="359">
        <f t="shared" si="0"/>
        <v>210099.54</v>
      </c>
    </row>
    <row r="12" spans="1:13" x14ac:dyDescent="0.3">
      <c r="A12" s="114" t="s">
        <v>23</v>
      </c>
      <c r="B12" s="2"/>
      <c r="C12" s="2"/>
      <c r="D12" s="13"/>
      <c r="E12" s="2"/>
      <c r="F12" s="12"/>
      <c r="G12" s="19">
        <v>7891.32</v>
      </c>
      <c r="H12" s="19">
        <v>10132.629999999999</v>
      </c>
      <c r="I12" s="19">
        <v>4611.62</v>
      </c>
      <c r="J12" s="19">
        <v>10988.24</v>
      </c>
      <c r="K12" s="359">
        <f t="shared" si="3"/>
        <v>33623.81</v>
      </c>
      <c r="L12" s="19"/>
      <c r="M12" s="359">
        <f t="shared" si="0"/>
        <v>33623.81</v>
      </c>
    </row>
    <row r="13" spans="1:13" x14ac:dyDescent="0.3">
      <c r="A13" s="114" t="s">
        <v>22</v>
      </c>
      <c r="B13" s="2"/>
      <c r="C13" s="2"/>
      <c r="D13" s="13"/>
      <c r="E13" s="2"/>
      <c r="F13" s="12"/>
      <c r="G13" s="438">
        <v>1828</v>
      </c>
      <c r="H13" s="438">
        <v>2249.5</v>
      </c>
      <c r="I13" s="438">
        <v>1062.7</v>
      </c>
      <c r="J13" s="438">
        <v>2338.1</v>
      </c>
      <c r="K13" s="359">
        <f t="shared" si="3"/>
        <v>7478.2999999999993</v>
      </c>
      <c r="L13" s="19"/>
      <c r="M13" s="359">
        <f t="shared" si="0"/>
        <v>7478.2999999999993</v>
      </c>
    </row>
    <row r="14" spans="1:13" x14ac:dyDescent="0.3">
      <c r="A14" s="114" t="s">
        <v>21</v>
      </c>
      <c r="B14" s="2"/>
      <c r="C14" s="2"/>
      <c r="D14" s="13"/>
      <c r="E14" s="2"/>
      <c r="F14" s="12"/>
      <c r="G14" s="438">
        <v>270</v>
      </c>
      <c r="H14" s="438">
        <v>320</v>
      </c>
      <c r="I14" s="438">
        <v>175</v>
      </c>
      <c r="J14" s="438">
        <v>270</v>
      </c>
      <c r="K14" s="359">
        <f t="shared" si="3"/>
        <v>1035</v>
      </c>
      <c r="L14" s="19"/>
      <c r="M14" s="359">
        <f t="shared" si="0"/>
        <v>1035</v>
      </c>
    </row>
    <row r="15" spans="1:13" x14ac:dyDescent="0.3">
      <c r="A15" s="114" t="s">
        <v>84</v>
      </c>
      <c r="B15" s="2"/>
      <c r="C15" s="2"/>
      <c r="D15" s="13"/>
      <c r="E15" s="2"/>
      <c r="F15" s="12"/>
      <c r="G15" s="438">
        <v>230</v>
      </c>
      <c r="H15" s="438">
        <v>275</v>
      </c>
      <c r="I15" s="438">
        <v>135</v>
      </c>
      <c r="J15" s="438">
        <v>225</v>
      </c>
      <c r="K15" s="359">
        <f t="shared" si="3"/>
        <v>865</v>
      </c>
      <c r="L15" s="19"/>
      <c r="M15" s="359">
        <f t="shared" si="0"/>
        <v>865</v>
      </c>
    </row>
    <row r="16" spans="1:13" x14ac:dyDescent="0.3">
      <c r="A16" s="114" t="s">
        <v>174</v>
      </c>
      <c r="B16" s="2"/>
      <c r="C16" s="2"/>
      <c r="D16" s="13"/>
      <c r="E16" s="2"/>
      <c r="F16" s="12"/>
      <c r="G16" s="438">
        <v>4335.6000000000004</v>
      </c>
      <c r="H16" s="438">
        <v>4409.8999999999996</v>
      </c>
      <c r="I16" s="438">
        <v>2999.9</v>
      </c>
      <c r="J16" s="438">
        <v>4339.8999999999996</v>
      </c>
      <c r="K16" s="359">
        <f t="shared" si="3"/>
        <v>16085.3</v>
      </c>
      <c r="L16" s="19"/>
      <c r="M16" s="359">
        <f t="shared" si="0"/>
        <v>16085.3</v>
      </c>
    </row>
    <row r="17" spans="1:13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>
        <v>700</v>
      </c>
      <c r="I17" s="439"/>
      <c r="J17" s="439">
        <v>400</v>
      </c>
      <c r="K17" s="359">
        <f t="shared" si="3"/>
        <v>1100</v>
      </c>
      <c r="L17" s="19">
        <v>0</v>
      </c>
      <c r="M17" s="359">
        <f t="shared" si="0"/>
        <v>1100</v>
      </c>
    </row>
    <row r="18" spans="1:13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14554.92</v>
      </c>
      <c r="H18" s="315">
        <f>SUM(H11:H17)</f>
        <v>18087.03</v>
      </c>
      <c r="I18" s="315">
        <f>SUM(I11:I17)</f>
        <v>8984.2199999999993</v>
      </c>
      <c r="J18" s="315">
        <f>SUM(J11:J17)</f>
        <v>18561.239999999998</v>
      </c>
      <c r="K18" s="441">
        <f>SUM(K11:K17)</f>
        <v>60187.41</v>
      </c>
      <c r="L18" s="35"/>
      <c r="M18" s="441">
        <f>SUM(M11:M17)</f>
        <v>270286.95</v>
      </c>
    </row>
    <row r="19" spans="1:13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>
        <f t="shared" ref="G19:M19" si="4">G18/G3</f>
        <v>0.59805113560488554</v>
      </c>
      <c r="H19" s="448">
        <f t="shared" si="4"/>
        <v>0.59955985279366508</v>
      </c>
      <c r="I19" s="448">
        <f t="shared" si="4"/>
        <v>0.65782895401607044</v>
      </c>
      <c r="J19" s="448">
        <f t="shared" si="4"/>
        <v>0.63120823753336486</v>
      </c>
      <c r="K19" s="442">
        <f t="shared" si="4"/>
        <v>0.61687843415392596</v>
      </c>
      <c r="L19" s="431">
        <f t="shared" si="4"/>
        <v>0</v>
      </c>
      <c r="M19" s="442">
        <f t="shared" si="4"/>
        <v>0.80184367683991298</v>
      </c>
    </row>
    <row r="20" spans="1:13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1980.528</v>
      </c>
      <c r="H20" s="20">
        <f>H5*$F20</f>
        <v>2589.7919999999999</v>
      </c>
      <c r="I20" s="19">
        <f>I5*$F20</f>
        <v>1228.0559999999998</v>
      </c>
      <c r="J20" s="19">
        <f>J5*$F20</f>
        <v>2603.4</v>
      </c>
      <c r="K20" s="359">
        <f>SUM(G20:J20)</f>
        <v>8401.7759999999998</v>
      </c>
      <c r="L20" s="19">
        <f>L5*$F20</f>
        <v>0</v>
      </c>
      <c r="M20" s="359">
        <f>SUM(G20:L20)</f>
        <v>16803.552</v>
      </c>
    </row>
    <row r="21" spans="1:13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2640.7040000000002</v>
      </c>
      <c r="H21" s="26">
        <f>H5*$F21</f>
        <v>3453.056</v>
      </c>
      <c r="I21" s="28">
        <f>I5*$F21</f>
        <v>1637.4079999999999</v>
      </c>
      <c r="J21" s="28">
        <f>J5*$F21</f>
        <v>3471.2000000000003</v>
      </c>
      <c r="K21" s="357">
        <f>SUM(G21:J21)</f>
        <v>11202.368</v>
      </c>
      <c r="L21" s="28">
        <f>L5*$F21</f>
        <v>0</v>
      </c>
      <c r="M21" s="357">
        <f>SUM(G21:L21)</f>
        <v>22404.736000000001</v>
      </c>
    </row>
    <row r="22" spans="1:13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M22" si="5">SUM(G20:G21)</f>
        <v>4621.232</v>
      </c>
      <c r="H22" s="28">
        <f t="shared" si="5"/>
        <v>6042.848</v>
      </c>
      <c r="I22" s="28">
        <f t="shared" si="5"/>
        <v>2865.4639999999999</v>
      </c>
      <c r="J22" s="28">
        <f t="shared" si="5"/>
        <v>6074.6</v>
      </c>
      <c r="K22" s="357">
        <f t="shared" si="5"/>
        <v>19604.144</v>
      </c>
      <c r="L22" s="28">
        <f t="shared" si="5"/>
        <v>0</v>
      </c>
      <c r="M22" s="441">
        <f t="shared" si="5"/>
        <v>39208.288</v>
      </c>
    </row>
    <row r="23" spans="1:13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359">
        <f t="shared" ref="K23:K28" si="6">SUM(G23:J23)</f>
        <v>360</v>
      </c>
      <c r="L23" s="19">
        <v>0</v>
      </c>
      <c r="M23" s="359">
        <f>K23+L23</f>
        <v>360</v>
      </c>
    </row>
    <row r="24" spans="1:13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359">
        <f t="shared" si="6"/>
        <v>1398</v>
      </c>
      <c r="L24" s="19">
        <v>0</v>
      </c>
      <c r="M24" s="359">
        <f t="shared" ref="M24:M32" si="7">K24+L24</f>
        <v>1398</v>
      </c>
    </row>
    <row r="25" spans="1:13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359">
        <f t="shared" si="6"/>
        <v>2300</v>
      </c>
      <c r="L25" s="19">
        <v>0</v>
      </c>
      <c r="M25" s="359">
        <f t="shared" si="7"/>
        <v>2300</v>
      </c>
    </row>
    <row r="26" spans="1:13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359">
        <f t="shared" si="6"/>
        <v>268</v>
      </c>
      <c r="L26" s="19">
        <v>0</v>
      </c>
      <c r="M26" s="359">
        <f t="shared" si="7"/>
        <v>268</v>
      </c>
    </row>
    <row r="27" spans="1:13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359">
        <f t="shared" si="6"/>
        <v>360</v>
      </c>
      <c r="L27" s="15">
        <v>0</v>
      </c>
      <c r="M27" s="359">
        <f t="shared" si="7"/>
        <v>360</v>
      </c>
    </row>
    <row r="28" spans="1:13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357">
        <f t="shared" si="6"/>
        <v>11200</v>
      </c>
      <c r="L28" s="75">
        <v>0</v>
      </c>
      <c r="M28" s="357">
        <f t="shared" si="7"/>
        <v>11200</v>
      </c>
    </row>
    <row r="29" spans="1:13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8">SUM(G23:G28)</f>
        <v>4280</v>
      </c>
      <c r="H29" s="28">
        <f t="shared" si="8"/>
        <v>4280</v>
      </c>
      <c r="I29" s="28">
        <f t="shared" si="8"/>
        <v>2813</v>
      </c>
      <c r="J29" s="28">
        <f t="shared" si="8"/>
        <v>4513</v>
      </c>
      <c r="K29" s="357">
        <f>SUM(K23:K28)</f>
        <v>15886</v>
      </c>
      <c r="L29" s="28">
        <f t="shared" ref="L29" si="9">SUM(L23:L28)</f>
        <v>0</v>
      </c>
      <c r="M29" s="357">
        <f t="shared" si="7"/>
        <v>15886</v>
      </c>
    </row>
    <row r="30" spans="1:13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L30" si="10">G18+G22+G23+G24+G25+G26+G27+G28</f>
        <v>23456.152000000002</v>
      </c>
      <c r="H30" s="323">
        <f t="shared" si="10"/>
        <v>28409.877999999997</v>
      </c>
      <c r="I30" s="323">
        <f t="shared" si="10"/>
        <v>14662.683999999999</v>
      </c>
      <c r="J30" s="323">
        <f t="shared" si="10"/>
        <v>29148.839999999997</v>
      </c>
      <c r="K30" s="321">
        <f t="shared" si="10"/>
        <v>95677.554000000004</v>
      </c>
      <c r="L30" s="432">
        <f t="shared" si="10"/>
        <v>0</v>
      </c>
      <c r="M30" s="321">
        <f t="shared" si="7"/>
        <v>95677.554000000004</v>
      </c>
    </row>
    <row r="31" spans="1:13" ht="16.8" thickTop="1" thickBot="1" x14ac:dyDescent="0.35">
      <c r="A31" s="114"/>
      <c r="D31" s="11"/>
      <c r="F31" s="135"/>
      <c r="G31" s="19"/>
      <c r="H31" s="20"/>
      <c r="I31" s="19"/>
      <c r="J31" s="19"/>
      <c r="K31" s="359"/>
      <c r="L31" s="19"/>
      <c r="M31" s="359">
        <f t="shared" si="7"/>
        <v>0</v>
      </c>
    </row>
    <row r="32" spans="1:13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881.09799999999814</v>
      </c>
      <c r="H32" s="453">
        <f>H3-H30</f>
        <v>1757.3020000000033</v>
      </c>
      <c r="I32" s="453">
        <f>I3-I30</f>
        <v>-1005.3040000000001</v>
      </c>
      <c r="J32" s="453">
        <f>J3-J30</f>
        <v>257.05000000000291</v>
      </c>
      <c r="K32" s="454">
        <f>K3-K30</f>
        <v>1890.1459999999934</v>
      </c>
      <c r="L32" s="453">
        <f>L3-L11</f>
        <v>29414.609999999986</v>
      </c>
      <c r="M32" s="454">
        <f t="shared" si="7"/>
        <v>31304.755999999979</v>
      </c>
    </row>
    <row r="33" spans="1:13" ht="16.2" thickBot="1" x14ac:dyDescent="0.35">
      <c r="A33" s="261" t="s">
        <v>0</v>
      </c>
      <c r="B33" s="320"/>
      <c r="C33" s="320"/>
      <c r="D33" s="455"/>
      <c r="E33" s="320"/>
      <c r="F33" s="456"/>
      <c r="G33" s="457">
        <f t="shared" ref="G33:M33" si="11">G32/G3</f>
        <v>3.6203679544730735E-2</v>
      </c>
      <c r="H33" s="457">
        <f t="shared" si="11"/>
        <v>5.8252113720937894E-2</v>
      </c>
      <c r="I33" s="457">
        <f t="shared" si="11"/>
        <v>-7.3608847377754749E-2</v>
      </c>
      <c r="J33" s="457">
        <f t="shared" si="11"/>
        <v>8.7414460164274201E-3</v>
      </c>
      <c r="K33" s="458">
        <f t="shared" si="11"/>
        <v>1.9372661239324011E-2</v>
      </c>
      <c r="L33" s="459">
        <f t="shared" si="11"/>
        <v>0.12280948745616903</v>
      </c>
      <c r="M33" s="458">
        <f t="shared" si="11"/>
        <v>9.2869894952813337E-2</v>
      </c>
    </row>
    <row r="34" spans="1:13" ht="15.75" hidden="1" customHeight="1" x14ac:dyDescent="0.3">
      <c r="A34" s="114"/>
      <c r="F34" s="135"/>
      <c r="K34" s="296"/>
      <c r="M34" s="296"/>
    </row>
    <row r="35" spans="1:13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K35" s="307">
        <f>SUM(G35:I35)</f>
        <v>0</v>
      </c>
      <c r="M35" s="307">
        <f>SUM(G35:J35)</f>
        <v>0</v>
      </c>
    </row>
    <row r="36" spans="1:13" ht="15.75" hidden="1" customHeight="1" x14ac:dyDescent="0.3">
      <c r="A36" s="114" t="s">
        <v>154</v>
      </c>
      <c r="F36" s="135"/>
      <c r="G36" s="2">
        <f>G6</f>
        <v>2.15</v>
      </c>
      <c r="K36" s="296"/>
      <c r="M36" s="296"/>
    </row>
    <row r="37" spans="1:13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308" t="s">
        <v>83</v>
      </c>
      <c r="L37" s="116"/>
      <c r="M37" s="308" t="s">
        <v>83</v>
      </c>
    </row>
    <row r="38" spans="1:13" ht="31.5" hidden="1" customHeight="1" x14ac:dyDescent="0.3">
      <c r="A38" s="130" t="s">
        <v>73</v>
      </c>
      <c r="F38" s="135"/>
      <c r="G38" s="20">
        <f>G7*G37</f>
        <v>371.22400000000033</v>
      </c>
      <c r="H38" s="20">
        <f>H7*0.2</f>
        <v>942.57000000000016</v>
      </c>
      <c r="I38" s="20">
        <f>I7*0.2</f>
        <v>428.98800000000006</v>
      </c>
      <c r="J38" s="91">
        <v>0</v>
      </c>
      <c r="K38" s="300">
        <f>SUM(G38:J38)</f>
        <v>1742.7820000000006</v>
      </c>
      <c r="L38" s="91">
        <v>0</v>
      </c>
      <c r="M38" s="300">
        <f>SUM(G38:L38)</f>
        <v>3485.5640000000012</v>
      </c>
    </row>
    <row r="39" spans="1:13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1252.3219999999985</v>
      </c>
      <c r="H39" s="98">
        <f>H32+H38</f>
        <v>2699.8720000000035</v>
      </c>
      <c r="I39" s="98">
        <f>I32+I38</f>
        <v>-576.31600000000003</v>
      </c>
      <c r="J39" s="98">
        <f>J38</f>
        <v>0</v>
      </c>
      <c r="K39" s="309">
        <f>K32+K38</f>
        <v>3632.927999999994</v>
      </c>
      <c r="L39" s="98">
        <f>L38</f>
        <v>0</v>
      </c>
      <c r="M39" s="309">
        <f>M32+M38</f>
        <v>34790.319999999978</v>
      </c>
    </row>
    <row r="40" spans="1:13" ht="15.75" hidden="1" customHeight="1" x14ac:dyDescent="0.3">
      <c r="A40" s="130"/>
      <c r="K40" s="296"/>
      <c r="M40" s="296"/>
    </row>
    <row r="41" spans="1:13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2310.616</v>
      </c>
      <c r="H41" s="20"/>
      <c r="I41" s="19"/>
      <c r="J41" s="19"/>
      <c r="K41" s="300"/>
      <c r="L41" s="19"/>
      <c r="M41" s="300"/>
    </row>
    <row r="42" spans="1:13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>
        <f>G33+G40</f>
        <v>3.6203679544730735E-2</v>
      </c>
      <c r="H42" s="98">
        <f>H33+H40</f>
        <v>5.8252113720937894E-2</v>
      </c>
      <c r="I42" s="98">
        <f>I33+I40</f>
        <v>-7.3608847377754749E-2</v>
      </c>
      <c r="J42" s="98">
        <f>J40</f>
        <v>0</v>
      </c>
      <c r="K42" s="309">
        <f>K33+K40</f>
        <v>1.9372661239324011E-2</v>
      </c>
      <c r="L42" s="98">
        <f>L40</f>
        <v>0</v>
      </c>
      <c r="M42" s="309">
        <f>M33+M40</f>
        <v>9.2869894952813337E-2</v>
      </c>
    </row>
    <row r="43" spans="1:13" ht="16.5" hidden="1" customHeight="1" thickTop="1" x14ac:dyDescent="0.3">
      <c r="A43" s="130"/>
      <c r="K43" s="310"/>
      <c r="M43" s="310"/>
    </row>
    <row r="44" spans="1:13" ht="15.75" hidden="1" customHeight="1" x14ac:dyDescent="0.3">
      <c r="A44" s="130" t="s">
        <v>159</v>
      </c>
      <c r="G44" s="91">
        <f>G22*70%</f>
        <v>3234.8624</v>
      </c>
      <c r="K44" s="296"/>
      <c r="M44" s="296"/>
    </row>
    <row r="45" spans="1:13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1386.3696</v>
      </c>
      <c r="H45" s="20"/>
      <c r="I45" s="19"/>
      <c r="J45" s="19"/>
      <c r="K45" s="311"/>
      <c r="L45" s="19"/>
      <c r="M45" s="311"/>
    </row>
    <row r="46" spans="1:13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2267.4675999999981</v>
      </c>
      <c r="H46" s="98">
        <f>H35+H43</f>
        <v>0</v>
      </c>
      <c r="I46" s="98">
        <f>I35+I43</f>
        <v>0</v>
      </c>
      <c r="J46" s="98">
        <f>J43</f>
        <v>0</v>
      </c>
      <c r="K46" s="309">
        <f>K35+K43</f>
        <v>0</v>
      </c>
      <c r="L46" s="98">
        <f>L43</f>
        <v>0</v>
      </c>
      <c r="M46" s="309">
        <f>M35+M43</f>
        <v>0</v>
      </c>
    </row>
    <row r="47" spans="1:13" ht="16.2" thickBot="1" x14ac:dyDescent="0.35">
      <c r="A47" s="11"/>
      <c r="K47" s="292"/>
      <c r="M47" s="296"/>
    </row>
    <row r="48" spans="1:13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>
        <v>1825</v>
      </c>
      <c r="H48" s="429">
        <v>2820</v>
      </c>
      <c r="I48" s="429">
        <v>80</v>
      </c>
      <c r="J48" s="429">
        <v>1805</v>
      </c>
      <c r="K48" s="418">
        <f>SUM(G48:J48)</f>
        <v>6530</v>
      </c>
      <c r="L48" s="279"/>
      <c r="M48" s="418"/>
    </row>
    <row r="49" spans="1:13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>
        <v>280</v>
      </c>
      <c r="H49" s="430">
        <v>2920</v>
      </c>
      <c r="I49" s="430">
        <v>14621</v>
      </c>
      <c r="J49" s="430">
        <v>3361</v>
      </c>
      <c r="K49" s="357">
        <f>SUM(G49:J49)</f>
        <v>21182</v>
      </c>
      <c r="L49" s="28"/>
      <c r="M49" s="357"/>
    </row>
    <row r="50" spans="1:13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M50" si="12">SUM(G48:G49)</f>
        <v>2105</v>
      </c>
      <c r="H50" s="28">
        <f t="shared" si="12"/>
        <v>5740</v>
      </c>
      <c r="I50" s="28">
        <f t="shared" si="12"/>
        <v>14701</v>
      </c>
      <c r="J50" s="28">
        <f t="shared" si="12"/>
        <v>5166</v>
      </c>
      <c r="K50" s="357">
        <f t="shared" si="12"/>
        <v>27712</v>
      </c>
      <c r="L50" s="28">
        <f t="shared" si="12"/>
        <v>0</v>
      </c>
      <c r="M50" s="441">
        <f t="shared" si="12"/>
        <v>0</v>
      </c>
    </row>
    <row r="51" spans="1:13" ht="16.2" thickBot="1" x14ac:dyDescent="0.35">
      <c r="A51" s="257" t="s">
        <v>170</v>
      </c>
      <c r="K51" s="292"/>
      <c r="M51" s="296"/>
    </row>
    <row r="52" spans="1:13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3">G20-G48</f>
        <v>155.52800000000002</v>
      </c>
      <c r="H52" s="278">
        <f t="shared" si="13"/>
        <v>-230.20800000000008</v>
      </c>
      <c r="I52" s="279">
        <f t="shared" si="13"/>
        <v>1148.0559999999998</v>
      </c>
      <c r="J52" s="279">
        <f t="shared" si="13"/>
        <v>798.40000000000009</v>
      </c>
      <c r="K52" s="418">
        <f>SUM(G52:J52)</f>
        <v>1871.7759999999998</v>
      </c>
      <c r="L52" s="279"/>
      <c r="M52" s="418"/>
    </row>
    <row r="53" spans="1:13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3"/>
        <v>2360.7040000000002</v>
      </c>
      <c r="H53" s="26">
        <f t="shared" si="13"/>
        <v>533.05600000000004</v>
      </c>
      <c r="I53" s="28">
        <f t="shared" si="13"/>
        <v>-12983.592000000001</v>
      </c>
      <c r="J53" s="28">
        <f t="shared" si="13"/>
        <v>110.20000000000027</v>
      </c>
      <c r="K53" s="357">
        <f>SUM(G53:J53)</f>
        <v>-9979.6319999999996</v>
      </c>
      <c r="L53" s="28"/>
      <c r="M53" s="357"/>
    </row>
    <row r="54" spans="1:13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M54" si="14">SUM(G52:G53)</f>
        <v>2516.232</v>
      </c>
      <c r="H54" s="28">
        <f t="shared" si="14"/>
        <v>302.84799999999996</v>
      </c>
      <c r="I54" s="28">
        <f t="shared" si="14"/>
        <v>-11835.536</v>
      </c>
      <c r="J54" s="28">
        <f t="shared" si="14"/>
        <v>908.60000000000036</v>
      </c>
      <c r="K54" s="357">
        <f t="shared" si="14"/>
        <v>-8107.8559999999998</v>
      </c>
      <c r="L54" s="28">
        <f t="shared" si="14"/>
        <v>0</v>
      </c>
      <c r="M54" s="441">
        <f t="shared" si="14"/>
        <v>0</v>
      </c>
    </row>
    <row r="55" spans="1:13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460">
        <f>K54+M32</f>
        <v>23196.89999999998</v>
      </c>
    </row>
  </sheetData>
  <mergeCells count="3">
    <mergeCell ref="B1:C1"/>
    <mergeCell ref="E1:F1"/>
    <mergeCell ref="G1:M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9DFB5-06E8-455A-9CB7-D15F9051038D}">
  <sheetPr>
    <pageSetUpPr fitToPage="1"/>
  </sheetPr>
  <dimension ref="A1:M55"/>
  <sheetViews>
    <sheetView zoomScaleNormal="100" workbookViewId="0">
      <pane xSplit="6" ySplit="2" topLeftCell="G9" activePane="bottomRight" state="frozen"/>
      <selection pane="topRight" activeCell="G1" sqref="G1"/>
      <selection pane="bottomLeft" activeCell="A4" sqref="A4"/>
      <selection pane="bottomRight" activeCell="H17" sqref="H17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0" width="14.109375" style="2" customWidth="1"/>
    <col min="11" max="11" width="13.44140625" style="2" customWidth="1"/>
    <col min="12" max="12" width="14.21875" style="2" customWidth="1"/>
    <col min="13" max="13" width="13.44140625" style="2" customWidth="1"/>
    <col min="14" max="16384" width="9.109375" style="1"/>
  </cols>
  <sheetData>
    <row r="1" spans="1:13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45717</v>
      </c>
      <c r="H1" s="471"/>
      <c r="I1" s="471"/>
      <c r="J1" s="471"/>
      <c r="K1" s="471"/>
      <c r="L1" s="471"/>
      <c r="M1" s="472"/>
    </row>
    <row r="2" spans="1:13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176</v>
      </c>
      <c r="K2" s="331" t="s">
        <v>34</v>
      </c>
      <c r="L2" s="353" t="s">
        <v>59</v>
      </c>
      <c r="M2" s="443" t="s">
        <v>34</v>
      </c>
    </row>
    <row r="3" spans="1:13" ht="23.25" customHeight="1" thickBot="1" x14ac:dyDescent="0.35">
      <c r="A3" s="112" t="s">
        <v>33</v>
      </c>
      <c r="B3" s="65"/>
      <c r="C3" s="65"/>
      <c r="D3" s="7"/>
      <c r="E3" s="65"/>
      <c r="F3" s="133"/>
      <c r="G3" s="433">
        <v>22964.82</v>
      </c>
      <c r="H3" s="433">
        <v>22080.74</v>
      </c>
      <c r="I3" s="433">
        <v>24250.07</v>
      </c>
      <c r="J3" s="433">
        <v>28033.5</v>
      </c>
      <c r="K3" s="294">
        <f>SUM(G3:J3)</f>
        <v>97329.13</v>
      </c>
      <c r="L3" s="430">
        <v>220369.82</v>
      </c>
      <c r="M3" s="357">
        <f>K3+L3</f>
        <v>317698.95</v>
      </c>
    </row>
    <row r="4" spans="1:13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>
        <v>18</v>
      </c>
      <c r="H4" s="434">
        <v>23</v>
      </c>
      <c r="I4" s="434">
        <v>27</v>
      </c>
      <c r="J4" s="434">
        <v>28</v>
      </c>
      <c r="K4" s="295">
        <f>SUM(G4:J4)</f>
        <v>96</v>
      </c>
      <c r="L4" s="437">
        <v>201</v>
      </c>
      <c r="M4" s="444">
        <f t="shared" ref="M4:M17" si="0">K4+L4</f>
        <v>297</v>
      </c>
    </row>
    <row r="5" spans="1:13" x14ac:dyDescent="0.3">
      <c r="A5" s="114" t="s">
        <v>32</v>
      </c>
      <c r="D5" s="11"/>
      <c r="F5" s="135"/>
      <c r="G5" s="435">
        <v>8485.4</v>
      </c>
      <c r="H5" s="435">
        <v>8897.7000000000007</v>
      </c>
      <c r="I5" s="436">
        <v>9343.6</v>
      </c>
      <c r="J5" s="436">
        <v>10148.799999999999</v>
      </c>
      <c r="K5" s="296">
        <f>SUM(G5:J5)</f>
        <v>36875.5</v>
      </c>
      <c r="M5" s="358"/>
    </row>
    <row r="6" spans="1:13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296">
        <v>2.15</v>
      </c>
      <c r="M6" s="358"/>
    </row>
    <row r="7" spans="1:13" x14ac:dyDescent="0.3">
      <c r="A7" s="114" t="s">
        <v>30</v>
      </c>
      <c r="B7" s="59"/>
      <c r="C7" s="59"/>
      <c r="D7" s="60"/>
      <c r="E7" s="59"/>
      <c r="F7" s="136"/>
      <c r="G7" s="462">
        <v>3847.81</v>
      </c>
      <c r="H7" s="462">
        <v>3671.38</v>
      </c>
      <c r="I7" s="462">
        <v>3940.92</v>
      </c>
      <c r="J7" s="462">
        <v>4391.1400000000003</v>
      </c>
      <c r="K7" s="297"/>
      <c r="L7" s="101"/>
      <c r="M7" s="445"/>
    </row>
    <row r="8" spans="1:13" x14ac:dyDescent="0.3">
      <c r="A8" s="114" t="s">
        <v>29</v>
      </c>
      <c r="B8" s="59"/>
      <c r="C8" s="59"/>
      <c r="D8" s="60"/>
      <c r="E8" s="59"/>
      <c r="F8" s="136"/>
      <c r="G8" s="57">
        <f t="shared" ref="G8:J8" si="1">G5/G7</f>
        <v>2.205254417447847</v>
      </c>
      <c r="H8" s="57">
        <f t="shared" si="1"/>
        <v>2.4235301167408441</v>
      </c>
      <c r="I8" s="57">
        <f t="shared" si="1"/>
        <v>2.3709184657389644</v>
      </c>
      <c r="J8" s="57">
        <f t="shared" si="1"/>
        <v>2.3111993696397741</v>
      </c>
      <c r="K8" s="297"/>
      <c r="L8" s="101"/>
      <c r="M8" s="445"/>
    </row>
    <row r="9" spans="1:13" ht="16.2" thickBot="1" x14ac:dyDescent="0.35">
      <c r="A9" s="112" t="s">
        <v>66</v>
      </c>
      <c r="B9" s="55"/>
      <c r="C9" s="55"/>
      <c r="D9" s="56"/>
      <c r="E9" s="55"/>
      <c r="F9" s="140"/>
      <c r="G9" s="92">
        <f t="shared" ref="G9:K9" si="2">G3/G5</f>
        <v>2.7063921559384356</v>
      </c>
      <c r="H9" s="92">
        <f t="shared" si="2"/>
        <v>2.481623340863369</v>
      </c>
      <c r="I9" s="92">
        <f t="shared" si="2"/>
        <v>2.5953668821439271</v>
      </c>
      <c r="J9" s="92">
        <f t="shared" si="2"/>
        <v>2.7622477534289769</v>
      </c>
      <c r="K9" s="298">
        <f t="shared" si="2"/>
        <v>2.6393982454475196</v>
      </c>
      <c r="L9" s="4"/>
      <c r="M9" s="446"/>
    </row>
    <row r="10" spans="1:13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267"/>
      <c r="L10" s="356"/>
      <c r="M10" s="447"/>
    </row>
    <row r="11" spans="1:13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359">
        <f t="shared" ref="K11:K17" si="3">SUM(G11:J11)</f>
        <v>0</v>
      </c>
      <c r="L11" s="438">
        <v>200707.76</v>
      </c>
      <c r="M11" s="359">
        <f t="shared" si="0"/>
        <v>200707.76</v>
      </c>
    </row>
    <row r="12" spans="1:13" x14ac:dyDescent="0.3">
      <c r="A12" s="114" t="s">
        <v>23</v>
      </c>
      <c r="B12" s="2"/>
      <c r="C12" s="2"/>
      <c r="D12" s="13"/>
      <c r="E12" s="2"/>
      <c r="F12" s="12"/>
      <c r="G12" s="19">
        <f>G7*G6</f>
        <v>8272.7914999999994</v>
      </c>
      <c r="H12" s="19">
        <f t="shared" ref="H12:I12" si="4">H7*H6</f>
        <v>7893.4669999999996</v>
      </c>
      <c r="I12" s="19">
        <f t="shared" si="4"/>
        <v>8472.9779999999992</v>
      </c>
      <c r="J12" s="19">
        <f>J7*J6</f>
        <v>9440.9510000000009</v>
      </c>
      <c r="K12" s="359">
        <f t="shared" si="3"/>
        <v>34080.1875</v>
      </c>
      <c r="L12" s="19"/>
      <c r="M12" s="359">
        <f t="shared" si="0"/>
        <v>34080.1875</v>
      </c>
    </row>
    <row r="13" spans="1:13" x14ac:dyDescent="0.3">
      <c r="A13" s="114" t="s">
        <v>22</v>
      </c>
      <c r="B13" s="2"/>
      <c r="C13" s="2"/>
      <c r="D13" s="13"/>
      <c r="E13" s="2"/>
      <c r="F13" s="12"/>
      <c r="G13" s="438">
        <v>1979.1</v>
      </c>
      <c r="H13" s="438">
        <v>1734.7</v>
      </c>
      <c r="I13" s="438">
        <v>2008.3</v>
      </c>
      <c r="J13" s="438">
        <v>2251.6</v>
      </c>
      <c r="K13" s="359">
        <f t="shared" si="3"/>
        <v>7973.7000000000007</v>
      </c>
      <c r="L13" s="19"/>
      <c r="M13" s="359">
        <f t="shared" si="0"/>
        <v>7973.7000000000007</v>
      </c>
    </row>
    <row r="14" spans="1:13" x14ac:dyDescent="0.3">
      <c r="A14" s="114" t="s">
        <v>21</v>
      </c>
      <c r="B14" s="2"/>
      <c r="C14" s="2"/>
      <c r="D14" s="13"/>
      <c r="E14" s="2"/>
      <c r="F14" s="12"/>
      <c r="G14" s="438">
        <v>180</v>
      </c>
      <c r="H14" s="438">
        <v>230</v>
      </c>
      <c r="I14" s="438">
        <v>260</v>
      </c>
      <c r="J14" s="438">
        <v>280</v>
      </c>
      <c r="K14" s="359">
        <f t="shared" si="3"/>
        <v>950</v>
      </c>
      <c r="L14" s="19"/>
      <c r="M14" s="359">
        <f t="shared" si="0"/>
        <v>950</v>
      </c>
    </row>
    <row r="15" spans="1:13" x14ac:dyDescent="0.3">
      <c r="A15" s="114" t="s">
        <v>84</v>
      </c>
      <c r="B15" s="2"/>
      <c r="C15" s="2"/>
      <c r="D15" s="13"/>
      <c r="E15" s="2"/>
      <c r="F15" s="12"/>
      <c r="G15" s="438">
        <v>170</v>
      </c>
      <c r="H15" s="438">
        <v>205</v>
      </c>
      <c r="I15" s="438">
        <v>240</v>
      </c>
      <c r="J15" s="438">
        <v>240</v>
      </c>
      <c r="K15" s="359">
        <f t="shared" si="3"/>
        <v>855</v>
      </c>
      <c r="L15" s="19"/>
      <c r="M15" s="359">
        <f t="shared" si="0"/>
        <v>855</v>
      </c>
    </row>
    <row r="16" spans="1:13" x14ac:dyDescent="0.3">
      <c r="A16" s="114" t="s">
        <v>174</v>
      </c>
      <c r="B16" s="2"/>
      <c r="C16" s="2"/>
      <c r="D16" s="13"/>
      <c r="E16" s="2"/>
      <c r="F16" s="12"/>
      <c r="G16" s="438">
        <v>3715.6</v>
      </c>
      <c r="H16" s="438">
        <v>3949.9</v>
      </c>
      <c r="I16" s="438">
        <v>4529.8999999999996</v>
      </c>
      <c r="J16" s="438">
        <v>4619.8999999999996</v>
      </c>
      <c r="K16" s="359">
        <f t="shared" si="3"/>
        <v>16815.3</v>
      </c>
      <c r="L16" s="19"/>
      <c r="M16" s="359">
        <f t="shared" si="0"/>
        <v>16815.3</v>
      </c>
    </row>
    <row r="17" spans="1:13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/>
      <c r="I17" s="439"/>
      <c r="J17" s="439"/>
      <c r="K17" s="359">
        <f t="shared" si="3"/>
        <v>0</v>
      </c>
      <c r="L17" s="19">
        <v>0</v>
      </c>
      <c r="M17" s="359">
        <f t="shared" si="0"/>
        <v>0</v>
      </c>
    </row>
    <row r="18" spans="1:13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14317.4915</v>
      </c>
      <c r="H18" s="315">
        <f>SUM(H11:H17)</f>
        <v>14013.066999999999</v>
      </c>
      <c r="I18" s="315">
        <f>SUM(I11:I17)</f>
        <v>15511.177999999998</v>
      </c>
      <c r="J18" s="315">
        <f>SUM(J11:J17)</f>
        <v>16832.451000000001</v>
      </c>
      <c r="K18" s="441">
        <f>SUM(K11:K17)</f>
        <v>60674.1875</v>
      </c>
      <c r="L18" s="35"/>
      <c r="M18" s="441">
        <f>SUM(M11:M17)</f>
        <v>261381.94750000001</v>
      </c>
    </row>
    <row r="19" spans="1:13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>
        <f t="shared" ref="G19:M19" si="5">G18/G3</f>
        <v>0.62345324282968473</v>
      </c>
      <c r="H19" s="448">
        <f t="shared" si="5"/>
        <v>0.63462850429831597</v>
      </c>
      <c r="I19" s="448">
        <f t="shared" si="5"/>
        <v>0.63963435981834271</v>
      </c>
      <c r="J19" s="448">
        <f t="shared" si="5"/>
        <v>0.60044058002033285</v>
      </c>
      <c r="K19" s="442">
        <f t="shared" si="5"/>
        <v>0.62339186120332113</v>
      </c>
      <c r="L19" s="431">
        <f t="shared" si="5"/>
        <v>0</v>
      </c>
      <c r="M19" s="442">
        <f t="shared" si="5"/>
        <v>0.82273469112818909</v>
      </c>
    </row>
    <row r="20" spans="1:13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2036.4959999999999</v>
      </c>
      <c r="H20" s="20">
        <f>H5*$F20</f>
        <v>2135.4480000000003</v>
      </c>
      <c r="I20" s="19">
        <f>I5*$F20</f>
        <v>2242.4639999999999</v>
      </c>
      <c r="J20" s="19">
        <f>J5*$F20</f>
        <v>2435.7119999999995</v>
      </c>
      <c r="K20" s="359">
        <f>SUM(G20:J20)</f>
        <v>8850.119999999999</v>
      </c>
      <c r="L20" s="19">
        <f>L5*$F20</f>
        <v>0</v>
      </c>
      <c r="M20" s="359">
        <f>SUM(G20:L20)</f>
        <v>17700.239999999998</v>
      </c>
    </row>
    <row r="21" spans="1:13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2715.328</v>
      </c>
      <c r="H21" s="26">
        <f>H5*$F21</f>
        <v>2847.2640000000001</v>
      </c>
      <c r="I21" s="28">
        <f>I5*$F21</f>
        <v>2989.9520000000002</v>
      </c>
      <c r="J21" s="28">
        <f>J5*$F21</f>
        <v>3247.616</v>
      </c>
      <c r="K21" s="357">
        <f>SUM(G21:J21)</f>
        <v>11800.160000000002</v>
      </c>
      <c r="L21" s="28">
        <f>L5*$F21</f>
        <v>0</v>
      </c>
      <c r="M21" s="357">
        <f>SUM(G21:L21)</f>
        <v>23600.320000000003</v>
      </c>
    </row>
    <row r="22" spans="1:13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M22" si="6">SUM(G20:G21)</f>
        <v>4751.8239999999996</v>
      </c>
      <c r="H22" s="28">
        <f t="shared" si="6"/>
        <v>4982.7120000000004</v>
      </c>
      <c r="I22" s="28">
        <f t="shared" si="6"/>
        <v>5232.4160000000002</v>
      </c>
      <c r="J22" s="28">
        <f t="shared" si="6"/>
        <v>5683.3279999999995</v>
      </c>
      <c r="K22" s="357">
        <f t="shared" si="6"/>
        <v>20650.28</v>
      </c>
      <c r="L22" s="28">
        <f t="shared" si="6"/>
        <v>0</v>
      </c>
      <c r="M22" s="441">
        <f t="shared" si="6"/>
        <v>41300.559999999998</v>
      </c>
    </row>
    <row r="23" spans="1:13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359">
        <f t="shared" ref="K23:K28" si="7">SUM(G23:J23)</f>
        <v>360</v>
      </c>
      <c r="L23" s="19">
        <v>0</v>
      </c>
      <c r="M23" s="359">
        <f>K23+L23</f>
        <v>360</v>
      </c>
    </row>
    <row r="24" spans="1:13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359">
        <f t="shared" si="7"/>
        <v>1398</v>
      </c>
      <c r="L24" s="19">
        <v>0</v>
      </c>
      <c r="M24" s="359">
        <f t="shared" ref="M24:M32" si="8">K24+L24</f>
        <v>1398</v>
      </c>
    </row>
    <row r="25" spans="1:13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359">
        <f t="shared" si="7"/>
        <v>2300</v>
      </c>
      <c r="L25" s="19">
        <v>0</v>
      </c>
      <c r="M25" s="359">
        <f t="shared" si="8"/>
        <v>2300</v>
      </c>
    </row>
    <row r="26" spans="1:13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359">
        <f t="shared" si="7"/>
        <v>268</v>
      </c>
      <c r="L26" s="19">
        <v>0</v>
      </c>
      <c r="M26" s="359">
        <f t="shared" si="8"/>
        <v>268</v>
      </c>
    </row>
    <row r="27" spans="1:13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359">
        <f t="shared" si="7"/>
        <v>360</v>
      </c>
      <c r="L27" s="15">
        <v>0</v>
      </c>
      <c r="M27" s="359">
        <f t="shared" si="8"/>
        <v>360</v>
      </c>
    </row>
    <row r="28" spans="1:13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357">
        <f t="shared" si="7"/>
        <v>11200</v>
      </c>
      <c r="L28" s="75">
        <v>0</v>
      </c>
      <c r="M28" s="357">
        <f t="shared" si="8"/>
        <v>11200</v>
      </c>
    </row>
    <row r="29" spans="1:13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357">
        <f>SUM(K23:K28)</f>
        <v>15886</v>
      </c>
      <c r="L29" s="28">
        <f t="shared" ref="L29" si="10">SUM(L23:L28)</f>
        <v>0</v>
      </c>
      <c r="M29" s="357">
        <f t="shared" si="8"/>
        <v>15886</v>
      </c>
    </row>
    <row r="30" spans="1:13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L30" si="11">G18+G22+G23+G24+G25+G26+G27+G28</f>
        <v>23349.315500000001</v>
      </c>
      <c r="H30" s="323">
        <f t="shared" si="11"/>
        <v>23275.778999999999</v>
      </c>
      <c r="I30" s="323">
        <f t="shared" si="11"/>
        <v>23556.593999999997</v>
      </c>
      <c r="J30" s="323">
        <f t="shared" si="11"/>
        <v>27028.779000000002</v>
      </c>
      <c r="K30" s="321">
        <f t="shared" si="11"/>
        <v>97210.467499999999</v>
      </c>
      <c r="L30" s="432">
        <f t="shared" si="11"/>
        <v>0</v>
      </c>
      <c r="M30" s="321">
        <f t="shared" si="8"/>
        <v>97210.467499999999</v>
      </c>
    </row>
    <row r="31" spans="1:13" ht="16.8" thickTop="1" thickBot="1" x14ac:dyDescent="0.35">
      <c r="A31" s="114"/>
      <c r="D31" s="11"/>
      <c r="F31" s="135"/>
      <c r="G31" s="19"/>
      <c r="H31" s="20"/>
      <c r="I31" s="19"/>
      <c r="J31" s="19"/>
      <c r="K31" s="359"/>
      <c r="L31" s="19"/>
      <c r="M31" s="359">
        <f t="shared" si="8"/>
        <v>0</v>
      </c>
    </row>
    <row r="32" spans="1:13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-384.4955000000009</v>
      </c>
      <c r="H32" s="453">
        <f>H3-H30</f>
        <v>-1195.038999999997</v>
      </c>
      <c r="I32" s="453">
        <f>I3-I30</f>
        <v>693.47600000000239</v>
      </c>
      <c r="J32" s="453">
        <f>J3-J30</f>
        <v>1004.7209999999977</v>
      </c>
      <c r="K32" s="454">
        <f>K3-K30</f>
        <v>118.66250000000582</v>
      </c>
      <c r="L32" s="453">
        <f>L3-L11</f>
        <v>19662.059999999998</v>
      </c>
      <c r="M32" s="454">
        <f t="shared" si="8"/>
        <v>19780.722500000003</v>
      </c>
    </row>
    <row r="33" spans="1:13" ht="16.2" thickBot="1" x14ac:dyDescent="0.35">
      <c r="A33" s="261" t="s">
        <v>0</v>
      </c>
      <c r="B33" s="320"/>
      <c r="C33" s="320"/>
      <c r="D33" s="455"/>
      <c r="E33" s="320"/>
      <c r="F33" s="456"/>
      <c r="G33" s="457">
        <f t="shared" ref="G33:M33" si="12">G32/G3</f>
        <v>-1.6742804864135704E-2</v>
      </c>
      <c r="H33" s="457">
        <f t="shared" si="12"/>
        <v>-5.4121329267044355E-2</v>
      </c>
      <c r="I33" s="457">
        <f t="shared" si="12"/>
        <v>2.8596865905954186E-2</v>
      </c>
      <c r="J33" s="457">
        <f t="shared" si="12"/>
        <v>3.5840012841778505E-2</v>
      </c>
      <c r="K33" s="458">
        <f t="shared" si="12"/>
        <v>1.2191879245196768E-3</v>
      </c>
      <c r="L33" s="459">
        <f t="shared" si="12"/>
        <v>8.9223016109919215E-2</v>
      </c>
      <c r="M33" s="458">
        <f t="shared" si="12"/>
        <v>6.2262473640532973E-2</v>
      </c>
    </row>
    <row r="34" spans="1:13" ht="15.75" hidden="1" customHeight="1" x14ac:dyDescent="0.3">
      <c r="A34" s="114"/>
      <c r="F34" s="135"/>
      <c r="K34" s="296"/>
      <c r="M34" s="296"/>
    </row>
    <row r="35" spans="1:13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K35" s="307">
        <f>SUM(G35:I35)</f>
        <v>0</v>
      </c>
      <c r="M35" s="307">
        <f>SUM(G35:J35)</f>
        <v>0</v>
      </c>
    </row>
    <row r="36" spans="1:13" ht="15.75" hidden="1" customHeight="1" x14ac:dyDescent="0.3">
      <c r="A36" s="114" t="s">
        <v>154</v>
      </c>
      <c r="F36" s="135"/>
      <c r="G36" s="2">
        <f>G6</f>
        <v>2.15</v>
      </c>
      <c r="K36" s="296"/>
      <c r="M36" s="296"/>
    </row>
    <row r="37" spans="1:13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308" t="s">
        <v>83</v>
      </c>
      <c r="L37" s="116"/>
      <c r="M37" s="308" t="s">
        <v>83</v>
      </c>
    </row>
    <row r="38" spans="1:13" ht="31.5" hidden="1" customHeight="1" x14ac:dyDescent="0.3">
      <c r="A38" s="130" t="s">
        <v>73</v>
      </c>
      <c r="F38" s="135"/>
      <c r="G38" s="20">
        <f>G7*G37</f>
        <v>384.78100000000035</v>
      </c>
      <c r="H38" s="20">
        <f>H7*0.2</f>
        <v>734.27600000000007</v>
      </c>
      <c r="I38" s="20">
        <f>I7*0.2</f>
        <v>788.18400000000008</v>
      </c>
      <c r="J38" s="91">
        <v>0</v>
      </c>
      <c r="K38" s="300">
        <f>SUM(G38:J38)</f>
        <v>1907.2410000000004</v>
      </c>
      <c r="L38" s="91">
        <v>0</v>
      </c>
      <c r="M38" s="300">
        <f>SUM(G38:L38)</f>
        <v>3814.4820000000009</v>
      </c>
    </row>
    <row r="39" spans="1:13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0.28549999999944475</v>
      </c>
      <c r="H39" s="98">
        <f>H32+H38</f>
        <v>-460.76299999999696</v>
      </c>
      <c r="I39" s="98">
        <f>I32+I38</f>
        <v>1481.6600000000026</v>
      </c>
      <c r="J39" s="98">
        <f>J38</f>
        <v>0</v>
      </c>
      <c r="K39" s="309">
        <f>K32+K38</f>
        <v>2025.9035000000063</v>
      </c>
      <c r="L39" s="98">
        <f>L38</f>
        <v>0</v>
      </c>
      <c r="M39" s="309">
        <f>M32+M38</f>
        <v>23595.204500000003</v>
      </c>
    </row>
    <row r="40" spans="1:13" ht="15.75" hidden="1" customHeight="1" x14ac:dyDescent="0.3">
      <c r="A40" s="130"/>
      <c r="K40" s="296"/>
      <c r="M40" s="296"/>
    </row>
    <row r="41" spans="1:13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2375.9119999999998</v>
      </c>
      <c r="H41" s="20"/>
      <c r="I41" s="19"/>
      <c r="J41" s="19"/>
      <c r="K41" s="300"/>
      <c r="L41" s="19"/>
      <c r="M41" s="300"/>
    </row>
    <row r="42" spans="1:13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>
        <f>G33+G40</f>
        <v>-1.6742804864135704E-2</v>
      </c>
      <c r="H42" s="98">
        <f>H33+H40</f>
        <v>-5.4121329267044355E-2</v>
      </c>
      <c r="I42" s="98">
        <f>I33+I40</f>
        <v>2.8596865905954186E-2</v>
      </c>
      <c r="J42" s="98">
        <f>J40</f>
        <v>0</v>
      </c>
      <c r="K42" s="309">
        <f>K33+K40</f>
        <v>1.2191879245196768E-3</v>
      </c>
      <c r="L42" s="98">
        <f>L40</f>
        <v>0</v>
      </c>
      <c r="M42" s="309">
        <f>M33+M40</f>
        <v>6.2262473640532973E-2</v>
      </c>
    </row>
    <row r="43" spans="1:13" ht="16.5" hidden="1" customHeight="1" thickTop="1" x14ac:dyDescent="0.3">
      <c r="A43" s="130"/>
      <c r="K43" s="310"/>
      <c r="M43" s="310"/>
    </row>
    <row r="44" spans="1:13" ht="15.75" hidden="1" customHeight="1" x14ac:dyDescent="0.3">
      <c r="A44" s="130" t="s">
        <v>159</v>
      </c>
      <c r="G44" s="91">
        <f>G22*70%</f>
        <v>3326.2767999999996</v>
      </c>
      <c r="K44" s="296"/>
      <c r="M44" s="296"/>
    </row>
    <row r="45" spans="1:13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1425.5471999999997</v>
      </c>
      <c r="H45" s="20"/>
      <c r="I45" s="19"/>
      <c r="J45" s="19"/>
      <c r="K45" s="311"/>
      <c r="L45" s="19"/>
      <c r="M45" s="311"/>
    </row>
    <row r="46" spans="1:13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1041.0516999999988</v>
      </c>
      <c r="H46" s="98">
        <f>H35+H43</f>
        <v>0</v>
      </c>
      <c r="I46" s="98">
        <f>I35+I43</f>
        <v>0</v>
      </c>
      <c r="J46" s="98">
        <f>J43</f>
        <v>0</v>
      </c>
      <c r="K46" s="309">
        <f>K35+K43</f>
        <v>0</v>
      </c>
      <c r="L46" s="98">
        <f>L43</f>
        <v>0</v>
      </c>
      <c r="M46" s="309">
        <f>M35+M43</f>
        <v>0</v>
      </c>
    </row>
    <row r="47" spans="1:13" ht="16.2" thickBot="1" x14ac:dyDescent="0.35">
      <c r="A47" s="11"/>
      <c r="K47" s="292"/>
      <c r="M47" s="296"/>
    </row>
    <row r="48" spans="1:13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/>
      <c r="H48" s="429"/>
      <c r="I48" s="429">
        <v>130</v>
      </c>
      <c r="J48" s="429">
        <v>65</v>
      </c>
      <c r="K48" s="418">
        <f>SUM(G48:J48)</f>
        <v>195</v>
      </c>
      <c r="L48" s="279"/>
      <c r="M48" s="418"/>
    </row>
    <row r="49" spans="1:13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>
        <v>1424</v>
      </c>
      <c r="H49" s="430">
        <v>6416</v>
      </c>
      <c r="I49" s="430">
        <v>3096</v>
      </c>
      <c r="J49" s="430">
        <v>1919.4</v>
      </c>
      <c r="K49" s="357">
        <f>SUM(G49:J49)</f>
        <v>12855.4</v>
      </c>
      <c r="L49" s="28"/>
      <c r="M49" s="357"/>
    </row>
    <row r="50" spans="1:13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M50" si="13">SUM(G48:G49)</f>
        <v>1424</v>
      </c>
      <c r="H50" s="28">
        <f t="shared" si="13"/>
        <v>6416</v>
      </c>
      <c r="I50" s="28">
        <f t="shared" si="13"/>
        <v>3226</v>
      </c>
      <c r="J50" s="28">
        <f t="shared" si="13"/>
        <v>1984.4</v>
      </c>
      <c r="K50" s="357">
        <f t="shared" si="13"/>
        <v>13050.4</v>
      </c>
      <c r="L50" s="28">
        <f t="shared" si="13"/>
        <v>0</v>
      </c>
      <c r="M50" s="441">
        <f t="shared" si="13"/>
        <v>0</v>
      </c>
    </row>
    <row r="51" spans="1:13" ht="16.2" thickBot="1" x14ac:dyDescent="0.35">
      <c r="A51" s="257" t="s">
        <v>170</v>
      </c>
      <c r="K51" s="292"/>
      <c r="M51" s="296"/>
    </row>
    <row r="52" spans="1:13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2036.4959999999999</v>
      </c>
      <c r="H52" s="278">
        <f t="shared" si="14"/>
        <v>2135.4480000000003</v>
      </c>
      <c r="I52" s="279">
        <f t="shared" si="14"/>
        <v>2112.4639999999999</v>
      </c>
      <c r="J52" s="279">
        <f t="shared" si="14"/>
        <v>2370.7119999999995</v>
      </c>
      <c r="K52" s="418">
        <f>SUM(G52:J52)</f>
        <v>8655.119999999999</v>
      </c>
      <c r="L52" s="279"/>
      <c r="M52" s="418"/>
    </row>
    <row r="53" spans="1:13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1291.328</v>
      </c>
      <c r="H53" s="26">
        <f t="shared" si="14"/>
        <v>-3568.7359999999999</v>
      </c>
      <c r="I53" s="28">
        <f t="shared" si="14"/>
        <v>-106.04799999999977</v>
      </c>
      <c r="J53" s="28">
        <f t="shared" si="14"/>
        <v>1328.2159999999999</v>
      </c>
      <c r="K53" s="357">
        <f>SUM(G53:J53)</f>
        <v>-1055.2399999999998</v>
      </c>
      <c r="L53" s="28"/>
      <c r="M53" s="357"/>
    </row>
    <row r="54" spans="1:13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M54" si="15">SUM(G52:G53)</f>
        <v>3327.8239999999996</v>
      </c>
      <c r="H54" s="28">
        <f t="shared" si="15"/>
        <v>-1433.2879999999996</v>
      </c>
      <c r="I54" s="28">
        <f t="shared" si="15"/>
        <v>2006.4160000000002</v>
      </c>
      <c r="J54" s="28">
        <f t="shared" si="15"/>
        <v>3698.9279999999994</v>
      </c>
      <c r="K54" s="357">
        <f t="shared" si="15"/>
        <v>7599.8799999999992</v>
      </c>
      <c r="L54" s="28">
        <f t="shared" si="15"/>
        <v>0</v>
      </c>
      <c r="M54" s="441">
        <f t="shared" si="15"/>
        <v>0</v>
      </c>
    </row>
    <row r="55" spans="1:13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460">
        <f>K54+M32</f>
        <v>27380.602500000001</v>
      </c>
    </row>
  </sheetData>
  <mergeCells count="3">
    <mergeCell ref="B1:C1"/>
    <mergeCell ref="E1:F1"/>
    <mergeCell ref="G1:M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DDFB7-50F2-460A-B0E5-F034E541ADE3}">
  <sheetPr>
    <pageSetUpPr fitToPage="1"/>
  </sheetPr>
  <dimension ref="A1:M55"/>
  <sheetViews>
    <sheetView zoomScaleNormal="100" workbookViewId="0">
      <pane xSplit="6" ySplit="2" topLeftCell="G6" activePane="bottomRight" state="frozen"/>
      <selection pane="topRight" activeCell="G1" sqref="G1"/>
      <selection pane="bottomLeft" activeCell="A4" sqref="A4"/>
      <selection pane="bottomRight" activeCell="G17" sqref="G17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0" width="14.109375" style="2" customWidth="1"/>
    <col min="11" max="11" width="13.44140625" style="2" customWidth="1"/>
    <col min="12" max="12" width="14.21875" style="2" customWidth="1"/>
    <col min="13" max="13" width="13.44140625" style="2" customWidth="1"/>
    <col min="14" max="16384" width="9.109375" style="1"/>
  </cols>
  <sheetData>
    <row r="1" spans="1:13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45748</v>
      </c>
      <c r="H1" s="471"/>
      <c r="I1" s="471"/>
      <c r="J1" s="471"/>
      <c r="K1" s="471"/>
      <c r="L1" s="471"/>
      <c r="M1" s="472"/>
    </row>
    <row r="2" spans="1:13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176</v>
      </c>
      <c r="K2" s="331" t="s">
        <v>34</v>
      </c>
      <c r="L2" s="353" t="s">
        <v>59</v>
      </c>
      <c r="M2" s="443" t="s">
        <v>34</v>
      </c>
    </row>
    <row r="3" spans="1:13" ht="23.25" customHeight="1" thickBot="1" x14ac:dyDescent="0.35">
      <c r="A3" s="112" t="s">
        <v>33</v>
      </c>
      <c r="B3" s="65"/>
      <c r="C3" s="65"/>
      <c r="D3" s="7"/>
      <c r="E3" s="65"/>
      <c r="F3" s="133"/>
      <c r="G3" s="433">
        <v>19142.310000000001</v>
      </c>
      <c r="H3" s="433">
        <v>25302.720000000001</v>
      </c>
      <c r="I3" s="433">
        <v>24537.41</v>
      </c>
      <c r="J3" s="433">
        <v>29911.65</v>
      </c>
      <c r="K3" s="294">
        <f>SUM(G3:J3)</f>
        <v>98894.09</v>
      </c>
      <c r="L3" s="430">
        <v>262237.62</v>
      </c>
      <c r="M3" s="357">
        <f>K3+L3</f>
        <v>361131.70999999996</v>
      </c>
    </row>
    <row r="4" spans="1:13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>
        <v>18</v>
      </c>
      <c r="H4" s="434">
        <v>27</v>
      </c>
      <c r="I4" s="434">
        <v>29</v>
      </c>
      <c r="J4" s="434">
        <v>24</v>
      </c>
      <c r="K4" s="295">
        <f>SUM(G4:J4)</f>
        <v>98</v>
      </c>
      <c r="L4" s="437">
        <v>236</v>
      </c>
      <c r="M4" s="444">
        <f t="shared" ref="M4:M17" si="0">K4+L4</f>
        <v>334</v>
      </c>
    </row>
    <row r="5" spans="1:13" x14ac:dyDescent="0.3">
      <c r="A5" s="114" t="s">
        <v>32</v>
      </c>
      <c r="D5" s="11"/>
      <c r="F5" s="135"/>
      <c r="G5" s="435">
        <v>6846.2</v>
      </c>
      <c r="H5" s="435">
        <v>8894</v>
      </c>
      <c r="I5" s="436">
        <v>8838.5</v>
      </c>
      <c r="J5" s="436">
        <v>10670.5</v>
      </c>
      <c r="K5" s="296">
        <f>SUM(G5:J5)</f>
        <v>35249.199999999997</v>
      </c>
      <c r="M5" s="358"/>
    </row>
    <row r="6" spans="1:13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296">
        <v>2.15</v>
      </c>
      <c r="M6" s="358"/>
    </row>
    <row r="7" spans="1:13" x14ac:dyDescent="0.3">
      <c r="A7" s="114" t="s">
        <v>30</v>
      </c>
      <c r="B7" s="59"/>
      <c r="C7" s="59"/>
      <c r="D7" s="60"/>
      <c r="E7" s="59"/>
      <c r="F7" s="136"/>
      <c r="G7" s="462">
        <v>3132.96</v>
      </c>
      <c r="H7" s="462">
        <v>4076.38</v>
      </c>
      <c r="I7" s="462">
        <v>3774.59</v>
      </c>
      <c r="J7" s="462">
        <v>4806.72</v>
      </c>
      <c r="K7" s="297"/>
      <c r="L7" s="101"/>
      <c r="M7" s="445"/>
    </row>
    <row r="8" spans="1:13" x14ac:dyDescent="0.3">
      <c r="A8" s="114" t="s">
        <v>29</v>
      </c>
      <c r="B8" s="59"/>
      <c r="C8" s="59"/>
      <c r="D8" s="60"/>
      <c r="E8" s="59"/>
      <c r="F8" s="136"/>
      <c r="G8" s="57">
        <f t="shared" ref="G8:J8" si="1">G5/G7</f>
        <v>2.1852178131862519</v>
      </c>
      <c r="H8" s="57">
        <f t="shared" si="1"/>
        <v>2.1818378070739235</v>
      </c>
      <c r="I8" s="57">
        <f t="shared" si="1"/>
        <v>2.3415788204811649</v>
      </c>
      <c r="J8" s="57">
        <f t="shared" si="1"/>
        <v>2.2199129551960586</v>
      </c>
      <c r="K8" s="297"/>
      <c r="L8" s="101"/>
      <c r="M8" s="445"/>
    </row>
    <row r="9" spans="1:13" ht="16.2" thickBot="1" x14ac:dyDescent="0.35">
      <c r="A9" s="112" t="s">
        <v>66</v>
      </c>
      <c r="B9" s="55"/>
      <c r="C9" s="55"/>
      <c r="D9" s="56"/>
      <c r="E9" s="55"/>
      <c r="F9" s="140"/>
      <c r="G9" s="92">
        <f t="shared" ref="G9:K9" si="2">G3/G5</f>
        <v>2.7960489030411035</v>
      </c>
      <c r="H9" s="92">
        <f t="shared" si="2"/>
        <v>2.8449201709017315</v>
      </c>
      <c r="I9" s="92">
        <f t="shared" si="2"/>
        <v>2.7761961871358261</v>
      </c>
      <c r="J9" s="92">
        <f t="shared" si="2"/>
        <v>2.8032097839838808</v>
      </c>
      <c r="K9" s="298">
        <f t="shared" si="2"/>
        <v>2.8055697717962396</v>
      </c>
      <c r="L9" s="4"/>
      <c r="M9" s="446"/>
    </row>
    <row r="10" spans="1:13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267"/>
      <c r="L10" s="356"/>
      <c r="M10" s="447"/>
    </row>
    <row r="11" spans="1:13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359">
        <f t="shared" ref="K11:K17" si="3">SUM(G11:J11)</f>
        <v>0</v>
      </c>
      <c r="L11" s="438">
        <v>240261.66</v>
      </c>
      <c r="M11" s="359">
        <f t="shared" si="0"/>
        <v>240261.66</v>
      </c>
    </row>
    <row r="12" spans="1:13" x14ac:dyDescent="0.3">
      <c r="A12" s="114" t="s">
        <v>23</v>
      </c>
      <c r="B12" s="2"/>
      <c r="C12" s="2"/>
      <c r="D12" s="13"/>
      <c r="E12" s="2"/>
      <c r="F12" s="12"/>
      <c r="G12" s="19">
        <f>G7*G6</f>
        <v>6735.8639999999996</v>
      </c>
      <c r="H12" s="19">
        <f t="shared" ref="H12:I12" si="4">H7*H6</f>
        <v>8764.2170000000006</v>
      </c>
      <c r="I12" s="19">
        <f t="shared" si="4"/>
        <v>8115.3684999999996</v>
      </c>
      <c r="J12" s="19">
        <f>J7*J6</f>
        <v>10334.448</v>
      </c>
      <c r="K12" s="359">
        <f t="shared" si="3"/>
        <v>33949.897499999999</v>
      </c>
      <c r="L12" s="19"/>
      <c r="M12" s="359">
        <f t="shared" si="0"/>
        <v>33949.897499999999</v>
      </c>
    </row>
    <row r="13" spans="1:13" x14ac:dyDescent="0.3">
      <c r="A13" s="114" t="s">
        <v>22</v>
      </c>
      <c r="B13" s="2"/>
      <c r="C13" s="2"/>
      <c r="D13" s="13"/>
      <c r="E13" s="2"/>
      <c r="F13" s="12"/>
      <c r="G13" s="438">
        <v>1591.2</v>
      </c>
      <c r="H13" s="438">
        <v>1878</v>
      </c>
      <c r="I13" s="438">
        <v>1884.5</v>
      </c>
      <c r="J13" s="438">
        <v>2474.1999999999998</v>
      </c>
      <c r="K13" s="359">
        <f t="shared" si="3"/>
        <v>7827.9</v>
      </c>
      <c r="L13" s="19"/>
      <c r="M13" s="359">
        <f t="shared" si="0"/>
        <v>7827.9</v>
      </c>
    </row>
    <row r="14" spans="1:13" x14ac:dyDescent="0.3">
      <c r="A14" s="114" t="s">
        <v>21</v>
      </c>
      <c r="B14" s="2"/>
      <c r="C14" s="2"/>
      <c r="D14" s="13"/>
      <c r="E14" s="2"/>
      <c r="F14" s="12"/>
      <c r="G14" s="438">
        <v>182</v>
      </c>
      <c r="H14" s="438">
        <v>275</v>
      </c>
      <c r="I14" s="438">
        <v>280</v>
      </c>
      <c r="J14" s="438">
        <v>255</v>
      </c>
      <c r="K14" s="359">
        <f t="shared" si="3"/>
        <v>992</v>
      </c>
      <c r="L14" s="19"/>
      <c r="M14" s="359">
        <f t="shared" si="0"/>
        <v>992</v>
      </c>
    </row>
    <row r="15" spans="1:13" x14ac:dyDescent="0.3">
      <c r="A15" s="114" t="s">
        <v>84</v>
      </c>
      <c r="B15" s="2"/>
      <c r="C15" s="2"/>
      <c r="D15" s="13"/>
      <c r="E15" s="2"/>
      <c r="F15" s="12"/>
      <c r="G15" s="438">
        <v>165</v>
      </c>
      <c r="H15" s="438">
        <v>230</v>
      </c>
      <c r="I15" s="438">
        <v>240</v>
      </c>
      <c r="J15" s="438">
        <v>225</v>
      </c>
      <c r="K15" s="359">
        <f t="shared" si="3"/>
        <v>860</v>
      </c>
      <c r="L15" s="19"/>
      <c r="M15" s="359">
        <f t="shared" si="0"/>
        <v>860</v>
      </c>
    </row>
    <row r="16" spans="1:13" x14ac:dyDescent="0.3">
      <c r="A16" s="114" t="s">
        <v>174</v>
      </c>
      <c r="B16" s="2"/>
      <c r="C16" s="2"/>
      <c r="D16" s="13"/>
      <c r="E16" s="2"/>
      <c r="F16" s="12"/>
      <c r="G16" s="438">
        <v>3375.6</v>
      </c>
      <c r="H16" s="438">
        <v>4339.8999999999996</v>
      </c>
      <c r="I16" s="438">
        <v>4559.8999999999996</v>
      </c>
      <c r="J16" s="438">
        <v>4569.8999999999996</v>
      </c>
      <c r="K16" s="359">
        <f t="shared" si="3"/>
        <v>16845.3</v>
      </c>
      <c r="L16" s="19"/>
      <c r="M16" s="359">
        <f t="shared" si="0"/>
        <v>16845.3</v>
      </c>
    </row>
    <row r="17" spans="1:13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/>
      <c r="I17" s="439"/>
      <c r="J17" s="439"/>
      <c r="K17" s="359">
        <f t="shared" si="3"/>
        <v>0</v>
      </c>
      <c r="L17" s="19">
        <v>0</v>
      </c>
      <c r="M17" s="359">
        <f t="shared" si="0"/>
        <v>0</v>
      </c>
    </row>
    <row r="18" spans="1:13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12049.664000000001</v>
      </c>
      <c r="H18" s="315">
        <f>SUM(H11:H17)</f>
        <v>15487.117</v>
      </c>
      <c r="I18" s="315">
        <f>SUM(I11:I17)</f>
        <v>15079.7685</v>
      </c>
      <c r="J18" s="315">
        <f>SUM(J11:J17)</f>
        <v>17858.548000000003</v>
      </c>
      <c r="K18" s="441">
        <f>SUM(K11:K17)</f>
        <v>60475.097500000003</v>
      </c>
      <c r="L18" s="35"/>
      <c r="M18" s="441">
        <f>SUM(M11:M17)</f>
        <v>300736.75750000001</v>
      </c>
    </row>
    <row r="19" spans="1:13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>
        <f t="shared" ref="G19:M19" si="5">G18/G3</f>
        <v>0.62947805149953162</v>
      </c>
      <c r="H19" s="448">
        <f t="shared" si="5"/>
        <v>0.61207320793969977</v>
      </c>
      <c r="I19" s="448">
        <f t="shared" si="5"/>
        <v>0.61456235601067921</v>
      </c>
      <c r="J19" s="448">
        <f t="shared" si="5"/>
        <v>0.59704322563282208</v>
      </c>
      <c r="K19" s="442">
        <f t="shared" si="5"/>
        <v>0.61151376689951853</v>
      </c>
      <c r="L19" s="431">
        <f t="shared" si="5"/>
        <v>0</v>
      </c>
      <c r="M19" s="442">
        <f t="shared" si="5"/>
        <v>0.83276197900206561</v>
      </c>
    </row>
    <row r="20" spans="1:13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1643.088</v>
      </c>
      <c r="H20" s="20">
        <f>H5*$F20</f>
        <v>2134.56</v>
      </c>
      <c r="I20" s="19">
        <f>I5*$F20</f>
        <v>2121.2399999999998</v>
      </c>
      <c r="J20" s="19">
        <f>J5*$F20</f>
        <v>2560.92</v>
      </c>
      <c r="K20" s="359">
        <f>SUM(G20:J20)</f>
        <v>8459.8080000000009</v>
      </c>
      <c r="L20" s="19">
        <f>L5*$F20</f>
        <v>0</v>
      </c>
      <c r="M20" s="359">
        <f>SUM(G20:L20)</f>
        <v>16919.616000000002</v>
      </c>
    </row>
    <row r="21" spans="1:13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2190.7840000000001</v>
      </c>
      <c r="H21" s="26">
        <f>H5*$F21</f>
        <v>2846.08</v>
      </c>
      <c r="I21" s="28">
        <f>I5*$F21</f>
        <v>2828.32</v>
      </c>
      <c r="J21" s="28">
        <f>J5*$F21</f>
        <v>3414.56</v>
      </c>
      <c r="K21" s="357">
        <f>SUM(G21:J21)</f>
        <v>11279.743999999999</v>
      </c>
      <c r="L21" s="28">
        <f>L5*$F21</f>
        <v>0</v>
      </c>
      <c r="M21" s="357">
        <f>SUM(G21:L21)</f>
        <v>22559.487999999998</v>
      </c>
    </row>
    <row r="22" spans="1:13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M22" si="6">SUM(G20:G21)</f>
        <v>3833.8720000000003</v>
      </c>
      <c r="H22" s="28">
        <f t="shared" si="6"/>
        <v>4980.6399999999994</v>
      </c>
      <c r="I22" s="28">
        <f t="shared" si="6"/>
        <v>4949.5599999999995</v>
      </c>
      <c r="J22" s="28">
        <f t="shared" si="6"/>
        <v>5975.48</v>
      </c>
      <c r="K22" s="357">
        <f t="shared" si="6"/>
        <v>19739.552</v>
      </c>
      <c r="L22" s="28">
        <f t="shared" si="6"/>
        <v>0</v>
      </c>
      <c r="M22" s="441">
        <f t="shared" si="6"/>
        <v>39479.103999999999</v>
      </c>
    </row>
    <row r="23" spans="1:13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359">
        <f t="shared" ref="K23:K28" si="7">SUM(G23:J23)</f>
        <v>360</v>
      </c>
      <c r="L23" s="19">
        <v>0</v>
      </c>
      <c r="M23" s="359">
        <f>K23+L23</f>
        <v>360</v>
      </c>
    </row>
    <row r="24" spans="1:13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359">
        <f t="shared" si="7"/>
        <v>1398</v>
      </c>
      <c r="L24" s="19">
        <v>0</v>
      </c>
      <c r="M24" s="359">
        <f t="shared" ref="M24:M32" si="8">K24+L24</f>
        <v>1398</v>
      </c>
    </row>
    <row r="25" spans="1:13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359">
        <f t="shared" si="7"/>
        <v>2300</v>
      </c>
      <c r="L25" s="19">
        <v>0</v>
      </c>
      <c r="M25" s="359">
        <f t="shared" si="8"/>
        <v>2300</v>
      </c>
    </row>
    <row r="26" spans="1:13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359">
        <f t="shared" si="7"/>
        <v>268</v>
      </c>
      <c r="L26" s="19">
        <v>0</v>
      </c>
      <c r="M26" s="359">
        <f t="shared" si="8"/>
        <v>268</v>
      </c>
    </row>
    <row r="27" spans="1:13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359">
        <f t="shared" si="7"/>
        <v>360</v>
      </c>
      <c r="L27" s="15">
        <v>0</v>
      </c>
      <c r="M27" s="359">
        <f t="shared" si="8"/>
        <v>360</v>
      </c>
    </row>
    <row r="28" spans="1:13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357">
        <f t="shared" si="7"/>
        <v>11200</v>
      </c>
      <c r="L28" s="75">
        <v>0</v>
      </c>
      <c r="M28" s="357">
        <f t="shared" si="8"/>
        <v>11200</v>
      </c>
    </row>
    <row r="29" spans="1:13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357">
        <f>SUM(K23:K28)</f>
        <v>15886</v>
      </c>
      <c r="L29" s="28">
        <f t="shared" ref="L29" si="10">SUM(L23:L28)</f>
        <v>0</v>
      </c>
      <c r="M29" s="357">
        <f t="shared" si="8"/>
        <v>15886</v>
      </c>
    </row>
    <row r="30" spans="1:13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L30" si="11">G18+G22+G23+G24+G25+G26+G27+G28</f>
        <v>20163.536</v>
      </c>
      <c r="H30" s="323">
        <f t="shared" si="11"/>
        <v>24747.756999999998</v>
      </c>
      <c r="I30" s="323">
        <f t="shared" si="11"/>
        <v>22842.3285</v>
      </c>
      <c r="J30" s="323">
        <f t="shared" si="11"/>
        <v>28347.028000000002</v>
      </c>
      <c r="K30" s="321">
        <f t="shared" si="11"/>
        <v>96100.6495</v>
      </c>
      <c r="L30" s="432">
        <f t="shared" si="11"/>
        <v>0</v>
      </c>
      <c r="M30" s="321">
        <f t="shared" si="8"/>
        <v>96100.6495</v>
      </c>
    </row>
    <row r="31" spans="1:13" ht="16.8" thickTop="1" thickBot="1" x14ac:dyDescent="0.35">
      <c r="A31" s="114"/>
      <c r="D31" s="11"/>
      <c r="F31" s="135"/>
      <c r="G31" s="19"/>
      <c r="H31" s="20"/>
      <c r="I31" s="19"/>
      <c r="J31" s="19"/>
      <c r="K31" s="359"/>
      <c r="L31" s="19"/>
      <c r="M31" s="359">
        <f t="shared" si="8"/>
        <v>0</v>
      </c>
    </row>
    <row r="32" spans="1:13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-1021.2259999999987</v>
      </c>
      <c r="H32" s="453">
        <f>H3-H30</f>
        <v>554.96300000000338</v>
      </c>
      <c r="I32" s="453">
        <f>I3-I30</f>
        <v>1695.0815000000002</v>
      </c>
      <c r="J32" s="453">
        <f>J3-J30</f>
        <v>1564.6219999999994</v>
      </c>
      <c r="K32" s="454">
        <f>K3-K30</f>
        <v>2793.440499999997</v>
      </c>
      <c r="L32" s="453">
        <f>L3-L11</f>
        <v>21975.959999999992</v>
      </c>
      <c r="M32" s="454">
        <f t="shared" si="8"/>
        <v>24769.400499999989</v>
      </c>
    </row>
    <row r="33" spans="1:13" ht="16.2" thickBot="1" x14ac:dyDescent="0.35">
      <c r="A33" s="261" t="s">
        <v>0</v>
      </c>
      <c r="B33" s="320"/>
      <c r="C33" s="320"/>
      <c r="D33" s="455"/>
      <c r="E33" s="320"/>
      <c r="F33" s="456"/>
      <c r="G33" s="457">
        <f t="shared" ref="G33:M33" si="12">G32/G3</f>
        <v>-5.3349151695902881E-2</v>
      </c>
      <c r="H33" s="457">
        <f t="shared" si="12"/>
        <v>2.193293843507747E-2</v>
      </c>
      <c r="I33" s="457">
        <f t="shared" si="12"/>
        <v>6.9081516753398187E-2</v>
      </c>
      <c r="J33" s="457">
        <f t="shared" si="12"/>
        <v>5.2308114062580943E-2</v>
      </c>
      <c r="K33" s="458">
        <f t="shared" si="12"/>
        <v>2.8246789064948138E-2</v>
      </c>
      <c r="L33" s="459">
        <f t="shared" si="12"/>
        <v>8.3801706254045441E-2</v>
      </c>
      <c r="M33" s="458">
        <f t="shared" si="12"/>
        <v>6.8588273513837908E-2</v>
      </c>
    </row>
    <row r="34" spans="1:13" ht="15.75" hidden="1" customHeight="1" x14ac:dyDescent="0.3">
      <c r="A34" s="114"/>
      <c r="F34" s="135"/>
      <c r="K34" s="296"/>
      <c r="M34" s="296"/>
    </row>
    <row r="35" spans="1:13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K35" s="307">
        <f>SUM(G35:I35)</f>
        <v>0</v>
      </c>
      <c r="M35" s="307">
        <f>SUM(G35:J35)</f>
        <v>0</v>
      </c>
    </row>
    <row r="36" spans="1:13" ht="15.75" hidden="1" customHeight="1" x14ac:dyDescent="0.3">
      <c r="A36" s="114" t="s">
        <v>154</v>
      </c>
      <c r="F36" s="135"/>
      <c r="G36" s="2">
        <f>G6</f>
        <v>2.15</v>
      </c>
      <c r="K36" s="296"/>
      <c r="M36" s="296"/>
    </row>
    <row r="37" spans="1:13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308" t="s">
        <v>83</v>
      </c>
      <c r="L37" s="116"/>
      <c r="M37" s="308" t="s">
        <v>83</v>
      </c>
    </row>
    <row r="38" spans="1:13" ht="31.5" hidden="1" customHeight="1" x14ac:dyDescent="0.3">
      <c r="A38" s="130" t="s">
        <v>73</v>
      </c>
      <c r="F38" s="135"/>
      <c r="G38" s="20">
        <f>G7*G37</f>
        <v>313.29600000000028</v>
      </c>
      <c r="H38" s="20">
        <f>H7*0.2</f>
        <v>815.27600000000007</v>
      </c>
      <c r="I38" s="20">
        <f>I7*0.2</f>
        <v>754.91800000000012</v>
      </c>
      <c r="J38" s="91">
        <v>0</v>
      </c>
      <c r="K38" s="300">
        <f>SUM(G38:J38)</f>
        <v>1883.4900000000005</v>
      </c>
      <c r="L38" s="91">
        <v>0</v>
      </c>
      <c r="M38" s="300">
        <f>SUM(G38:L38)</f>
        <v>3766.9800000000009</v>
      </c>
    </row>
    <row r="39" spans="1:13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-707.92999999999847</v>
      </c>
      <c r="H39" s="98">
        <f>H32+H38</f>
        <v>1370.2390000000034</v>
      </c>
      <c r="I39" s="98">
        <f>I32+I38</f>
        <v>2449.9995000000004</v>
      </c>
      <c r="J39" s="98">
        <f>J38</f>
        <v>0</v>
      </c>
      <c r="K39" s="309">
        <f>K32+K38</f>
        <v>4676.9304999999977</v>
      </c>
      <c r="L39" s="98">
        <f>L38</f>
        <v>0</v>
      </c>
      <c r="M39" s="309">
        <f>M32+M38</f>
        <v>28536.380499999988</v>
      </c>
    </row>
    <row r="40" spans="1:13" ht="15.75" hidden="1" customHeight="1" x14ac:dyDescent="0.3">
      <c r="A40" s="130"/>
      <c r="K40" s="296"/>
      <c r="M40" s="296"/>
    </row>
    <row r="41" spans="1:13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1916.9360000000001</v>
      </c>
      <c r="H41" s="20"/>
      <c r="I41" s="19"/>
      <c r="J41" s="19"/>
      <c r="K41" s="300"/>
      <c r="L41" s="19"/>
      <c r="M41" s="300"/>
    </row>
    <row r="42" spans="1:13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>
        <f>G33+G40</f>
        <v>-5.3349151695902881E-2</v>
      </c>
      <c r="H42" s="98">
        <f>H33+H40</f>
        <v>2.193293843507747E-2</v>
      </c>
      <c r="I42" s="98">
        <f>I33+I40</f>
        <v>6.9081516753398187E-2</v>
      </c>
      <c r="J42" s="98">
        <f>J40</f>
        <v>0</v>
      </c>
      <c r="K42" s="309">
        <f>K33+K40</f>
        <v>2.8246789064948138E-2</v>
      </c>
      <c r="L42" s="98">
        <f>L40</f>
        <v>0</v>
      </c>
      <c r="M42" s="309">
        <f>M33+M40</f>
        <v>6.8588273513837908E-2</v>
      </c>
    </row>
    <row r="43" spans="1:13" ht="16.5" hidden="1" customHeight="1" thickTop="1" x14ac:dyDescent="0.3">
      <c r="A43" s="130"/>
      <c r="K43" s="310"/>
      <c r="M43" s="310"/>
    </row>
    <row r="44" spans="1:13" ht="15.75" hidden="1" customHeight="1" x14ac:dyDescent="0.3">
      <c r="A44" s="130" t="s">
        <v>159</v>
      </c>
      <c r="G44" s="91">
        <f>G22*70%</f>
        <v>2683.7103999999999</v>
      </c>
      <c r="K44" s="296"/>
      <c r="M44" s="296"/>
    </row>
    <row r="45" spans="1:13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1150.1616000000001</v>
      </c>
      <c r="H45" s="20"/>
      <c r="I45" s="19"/>
      <c r="J45" s="19"/>
      <c r="K45" s="311"/>
      <c r="L45" s="19"/>
      <c r="M45" s="311"/>
    </row>
    <row r="46" spans="1:13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128.93560000000139</v>
      </c>
      <c r="H46" s="98">
        <f>H35+H43</f>
        <v>0</v>
      </c>
      <c r="I46" s="98">
        <f>I35+I43</f>
        <v>0</v>
      </c>
      <c r="J46" s="98">
        <f>J43</f>
        <v>0</v>
      </c>
      <c r="K46" s="309">
        <f>K35+K43</f>
        <v>0</v>
      </c>
      <c r="L46" s="98">
        <f>L43</f>
        <v>0</v>
      </c>
      <c r="M46" s="309">
        <f>M35+M43</f>
        <v>0</v>
      </c>
    </row>
    <row r="47" spans="1:13" ht="16.2" thickBot="1" x14ac:dyDescent="0.35">
      <c r="A47" s="11"/>
      <c r="K47" s="292"/>
      <c r="M47" s="296"/>
    </row>
    <row r="48" spans="1:13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/>
      <c r="H48" s="429">
        <v>35</v>
      </c>
      <c r="I48" s="429">
        <v>3220</v>
      </c>
      <c r="J48" s="429">
        <v>2605</v>
      </c>
      <c r="K48" s="418">
        <f>SUM(G48:J48)</f>
        <v>5860</v>
      </c>
      <c r="L48" s="279"/>
      <c r="M48" s="418"/>
    </row>
    <row r="49" spans="1:13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>
        <v>355</v>
      </c>
      <c r="H49" s="430">
        <v>2153</v>
      </c>
      <c r="I49" s="430"/>
      <c r="J49" s="430">
        <v>15647.4</v>
      </c>
      <c r="K49" s="357">
        <f>SUM(G49:J49)</f>
        <v>18155.400000000001</v>
      </c>
      <c r="L49" s="28"/>
      <c r="M49" s="357"/>
    </row>
    <row r="50" spans="1:13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M50" si="13">SUM(G48:G49)</f>
        <v>355</v>
      </c>
      <c r="H50" s="28">
        <f t="shared" si="13"/>
        <v>2188</v>
      </c>
      <c r="I50" s="28">
        <f t="shared" si="13"/>
        <v>3220</v>
      </c>
      <c r="J50" s="28">
        <f t="shared" si="13"/>
        <v>18252.400000000001</v>
      </c>
      <c r="K50" s="357">
        <f t="shared" si="13"/>
        <v>24015.4</v>
      </c>
      <c r="L50" s="28">
        <f t="shared" si="13"/>
        <v>0</v>
      </c>
      <c r="M50" s="441">
        <f t="shared" si="13"/>
        <v>0</v>
      </c>
    </row>
    <row r="51" spans="1:13" ht="16.2" thickBot="1" x14ac:dyDescent="0.35">
      <c r="A51" s="257" t="s">
        <v>170</v>
      </c>
      <c r="K51" s="292"/>
      <c r="M51" s="296"/>
    </row>
    <row r="52" spans="1:13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1643.088</v>
      </c>
      <c r="H52" s="278">
        <f t="shared" si="14"/>
        <v>2099.56</v>
      </c>
      <c r="I52" s="279">
        <f t="shared" si="14"/>
        <v>-1098.7600000000002</v>
      </c>
      <c r="J52" s="279">
        <f t="shared" si="14"/>
        <v>-44.079999999999927</v>
      </c>
      <c r="K52" s="418">
        <f>SUM(G52:J52)</f>
        <v>2599.808</v>
      </c>
      <c r="L52" s="279"/>
      <c r="M52" s="418"/>
    </row>
    <row r="53" spans="1:13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1835.7840000000001</v>
      </c>
      <c r="H53" s="26">
        <f t="shared" si="14"/>
        <v>693.07999999999993</v>
      </c>
      <c r="I53" s="28">
        <f t="shared" si="14"/>
        <v>2828.32</v>
      </c>
      <c r="J53" s="28">
        <f t="shared" si="14"/>
        <v>-12232.84</v>
      </c>
      <c r="K53" s="357">
        <f>SUM(G53:J53)</f>
        <v>-6875.6559999999999</v>
      </c>
      <c r="L53" s="28"/>
      <c r="M53" s="357"/>
    </row>
    <row r="54" spans="1:13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M54" si="15">SUM(G52:G53)</f>
        <v>3478.8720000000003</v>
      </c>
      <c r="H54" s="28">
        <f t="shared" si="15"/>
        <v>2792.64</v>
      </c>
      <c r="I54" s="28">
        <f t="shared" si="15"/>
        <v>1729.56</v>
      </c>
      <c r="J54" s="28">
        <f t="shared" si="15"/>
        <v>-12276.92</v>
      </c>
      <c r="K54" s="357">
        <f t="shared" si="15"/>
        <v>-4275.848</v>
      </c>
      <c r="L54" s="28">
        <f t="shared" si="15"/>
        <v>0</v>
      </c>
      <c r="M54" s="441">
        <f t="shared" si="15"/>
        <v>0</v>
      </c>
    </row>
    <row r="55" spans="1:13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460">
        <f>K54+M32</f>
        <v>20493.552499999991</v>
      </c>
    </row>
  </sheetData>
  <mergeCells count="3">
    <mergeCell ref="B1:C1"/>
    <mergeCell ref="E1:F1"/>
    <mergeCell ref="G1:M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064F-AB55-4A4E-831C-42E0A4098AE7}">
  <sheetPr>
    <pageSetUpPr fitToPage="1"/>
  </sheetPr>
  <dimension ref="A1:M55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J17" sqref="J17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0" width="14.109375" style="2" customWidth="1"/>
    <col min="11" max="11" width="13.44140625" style="2" customWidth="1"/>
    <col min="12" max="12" width="14.21875" style="2" customWidth="1"/>
    <col min="13" max="13" width="13.44140625" style="2" customWidth="1"/>
    <col min="14" max="16384" width="9.109375" style="1"/>
  </cols>
  <sheetData>
    <row r="1" spans="1:13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45778</v>
      </c>
      <c r="H1" s="471"/>
      <c r="I1" s="471"/>
      <c r="J1" s="471"/>
      <c r="K1" s="471"/>
      <c r="L1" s="471"/>
      <c r="M1" s="472"/>
    </row>
    <row r="2" spans="1:13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176</v>
      </c>
      <c r="K2" s="331" t="s">
        <v>34</v>
      </c>
      <c r="L2" s="353" t="s">
        <v>59</v>
      </c>
      <c r="M2" s="443" t="s">
        <v>34</v>
      </c>
    </row>
    <row r="3" spans="1:13" ht="23.25" customHeight="1" thickBot="1" x14ac:dyDescent="0.35">
      <c r="A3" s="112" t="s">
        <v>33</v>
      </c>
      <c r="B3" s="65"/>
      <c r="C3" s="65"/>
      <c r="D3" s="7"/>
      <c r="E3" s="65"/>
      <c r="F3" s="133"/>
      <c r="G3" s="433">
        <v>18856.12</v>
      </c>
      <c r="H3" s="433">
        <v>25615.79</v>
      </c>
      <c r="I3" s="433">
        <v>23968.17</v>
      </c>
      <c r="J3" s="433">
        <v>26983.87</v>
      </c>
      <c r="K3" s="294">
        <f>SUM(G3:J3)</f>
        <v>95423.95</v>
      </c>
      <c r="L3" s="430">
        <v>264454.39</v>
      </c>
      <c r="M3" s="357">
        <f>K3+L3</f>
        <v>359878.34</v>
      </c>
    </row>
    <row r="4" spans="1:13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>
        <v>25</v>
      </c>
      <c r="H4" s="434">
        <v>29</v>
      </c>
      <c r="I4" s="434">
        <v>27</v>
      </c>
      <c r="J4" s="434">
        <v>27</v>
      </c>
      <c r="K4" s="295">
        <f>SUM(G4:J4)</f>
        <v>108</v>
      </c>
      <c r="L4" s="437">
        <v>235</v>
      </c>
      <c r="M4" s="444">
        <f t="shared" ref="M4:M17" si="0">K4+L4</f>
        <v>343</v>
      </c>
    </row>
    <row r="5" spans="1:13" x14ac:dyDescent="0.3">
      <c r="A5" s="114" t="s">
        <v>32</v>
      </c>
      <c r="D5" s="11"/>
      <c r="F5" s="135"/>
      <c r="G5" s="435">
        <v>6617.6</v>
      </c>
      <c r="H5" s="435">
        <v>9018.6</v>
      </c>
      <c r="I5" s="436">
        <v>9350.2000000000007</v>
      </c>
      <c r="J5" s="436">
        <v>10029.6</v>
      </c>
      <c r="K5" s="296">
        <f>SUM(G5:J5)</f>
        <v>35016</v>
      </c>
      <c r="M5" s="358"/>
    </row>
    <row r="6" spans="1:13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296">
        <v>2.15</v>
      </c>
      <c r="M6" s="358"/>
    </row>
    <row r="7" spans="1:13" x14ac:dyDescent="0.3">
      <c r="A7" s="114" t="s">
        <v>30</v>
      </c>
      <c r="B7" s="59"/>
      <c r="C7" s="59"/>
      <c r="D7" s="60"/>
      <c r="E7" s="59"/>
      <c r="F7" s="136"/>
      <c r="G7" s="462">
        <v>2517.1</v>
      </c>
      <c r="H7" s="462">
        <v>3984.96</v>
      </c>
      <c r="I7" s="462">
        <v>3949.09</v>
      </c>
      <c r="J7" s="462">
        <v>4433.33</v>
      </c>
      <c r="K7" s="297"/>
      <c r="L7" s="101"/>
      <c r="M7" s="445"/>
    </row>
    <row r="8" spans="1:13" x14ac:dyDescent="0.3">
      <c r="A8" s="114" t="s">
        <v>29</v>
      </c>
      <c r="B8" s="59"/>
      <c r="C8" s="59"/>
      <c r="D8" s="60"/>
      <c r="E8" s="59"/>
      <c r="F8" s="136"/>
      <c r="G8" s="57">
        <f t="shared" ref="G8:J8" si="1">G5/G7</f>
        <v>2.6290572484208021</v>
      </c>
      <c r="H8" s="57">
        <f t="shared" si="1"/>
        <v>2.2631594796434595</v>
      </c>
      <c r="I8" s="57">
        <f t="shared" si="1"/>
        <v>2.3676847071097393</v>
      </c>
      <c r="J8" s="57">
        <f t="shared" si="1"/>
        <v>2.2623174904642789</v>
      </c>
      <c r="K8" s="297"/>
      <c r="L8" s="101"/>
      <c r="M8" s="445"/>
    </row>
    <row r="9" spans="1:13" ht="16.2" thickBot="1" x14ac:dyDescent="0.35">
      <c r="A9" s="112" t="s">
        <v>66</v>
      </c>
      <c r="B9" s="55"/>
      <c r="C9" s="55"/>
      <c r="D9" s="56"/>
      <c r="E9" s="55"/>
      <c r="F9" s="140"/>
      <c r="G9" s="92">
        <f t="shared" ref="G9:K9" si="2">G3/G5</f>
        <v>2.8493895067698256</v>
      </c>
      <c r="H9" s="92">
        <f t="shared" si="2"/>
        <v>2.8403288758787393</v>
      </c>
      <c r="I9" s="92">
        <f t="shared" si="2"/>
        <v>2.5633858099291991</v>
      </c>
      <c r="J9" s="92">
        <f t="shared" si="2"/>
        <v>2.690423346893196</v>
      </c>
      <c r="K9" s="298">
        <f t="shared" si="2"/>
        <v>2.7251527872972354</v>
      </c>
      <c r="L9" s="4"/>
      <c r="M9" s="446"/>
    </row>
    <row r="10" spans="1:13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267"/>
      <c r="L10" s="356"/>
      <c r="M10" s="447"/>
    </row>
    <row r="11" spans="1:13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359">
        <f t="shared" ref="K11:K17" si="3">SUM(G11:J11)</f>
        <v>0</v>
      </c>
      <c r="L11" s="438">
        <v>240940.41</v>
      </c>
      <c r="M11" s="359">
        <f t="shared" si="0"/>
        <v>240940.41</v>
      </c>
    </row>
    <row r="12" spans="1:13" x14ac:dyDescent="0.3">
      <c r="A12" s="114" t="s">
        <v>23</v>
      </c>
      <c r="B12" s="2"/>
      <c r="C12" s="2"/>
      <c r="D12" s="13"/>
      <c r="E12" s="2"/>
      <c r="F12" s="12"/>
      <c r="G12" s="19">
        <f>G7*G6</f>
        <v>5411.7649999999994</v>
      </c>
      <c r="H12" s="19">
        <f t="shared" ref="H12:I12" si="4">H7*H6</f>
        <v>8567.6639999999989</v>
      </c>
      <c r="I12" s="19">
        <f t="shared" si="4"/>
        <v>8490.5434999999998</v>
      </c>
      <c r="J12" s="19">
        <f>J7*J6</f>
        <v>9531.6594999999998</v>
      </c>
      <c r="K12" s="359">
        <f t="shared" si="3"/>
        <v>32001.631999999998</v>
      </c>
      <c r="L12" s="19"/>
      <c r="M12" s="359">
        <f t="shared" si="0"/>
        <v>32001.631999999998</v>
      </c>
    </row>
    <row r="13" spans="1:13" x14ac:dyDescent="0.3">
      <c r="A13" s="114" t="s">
        <v>22</v>
      </c>
      <c r="B13" s="2"/>
      <c r="C13" s="2"/>
      <c r="D13" s="13"/>
      <c r="E13" s="2"/>
      <c r="F13" s="12"/>
      <c r="G13" s="438">
        <v>1547.62</v>
      </c>
      <c r="H13" s="438">
        <v>2065.1</v>
      </c>
      <c r="I13" s="438">
        <v>1954.6</v>
      </c>
      <c r="J13" s="438">
        <v>2149.2399999999998</v>
      </c>
      <c r="K13" s="359">
        <f t="shared" si="3"/>
        <v>7716.5599999999995</v>
      </c>
      <c r="L13" s="19"/>
      <c r="M13" s="359">
        <f t="shared" si="0"/>
        <v>7716.5599999999995</v>
      </c>
    </row>
    <row r="14" spans="1:13" x14ac:dyDescent="0.3">
      <c r="A14" s="114" t="s">
        <v>21</v>
      </c>
      <c r="B14" s="2"/>
      <c r="C14" s="2"/>
      <c r="D14" s="13"/>
      <c r="E14" s="2"/>
      <c r="F14" s="12"/>
      <c r="G14" s="438">
        <v>170</v>
      </c>
      <c r="H14" s="438">
        <v>230</v>
      </c>
      <c r="I14" s="438">
        <v>250</v>
      </c>
      <c r="J14" s="438">
        <v>260</v>
      </c>
      <c r="K14" s="359">
        <f t="shared" si="3"/>
        <v>910</v>
      </c>
      <c r="L14" s="19"/>
      <c r="M14" s="359">
        <f t="shared" si="0"/>
        <v>910</v>
      </c>
    </row>
    <row r="15" spans="1:13" x14ac:dyDescent="0.3">
      <c r="A15" s="114" t="s">
        <v>84</v>
      </c>
      <c r="B15" s="2"/>
      <c r="C15" s="2"/>
      <c r="D15" s="13"/>
      <c r="E15" s="2"/>
      <c r="F15" s="12"/>
      <c r="G15" s="438">
        <v>160</v>
      </c>
      <c r="H15" s="438">
        <v>190</v>
      </c>
      <c r="I15" s="438">
        <v>225</v>
      </c>
      <c r="J15" s="438">
        <v>200</v>
      </c>
      <c r="K15" s="359">
        <f t="shared" si="3"/>
        <v>775</v>
      </c>
      <c r="L15" s="19"/>
      <c r="M15" s="359">
        <f t="shared" si="0"/>
        <v>775</v>
      </c>
    </row>
    <row r="16" spans="1:13" x14ac:dyDescent="0.3">
      <c r="A16" s="114" t="s">
        <v>174</v>
      </c>
      <c r="B16" s="2"/>
      <c r="C16" s="2"/>
      <c r="D16" s="13"/>
      <c r="E16" s="2"/>
      <c r="F16" s="12"/>
      <c r="G16" s="438">
        <v>3465.6</v>
      </c>
      <c r="H16" s="438">
        <v>4419.8999999999996</v>
      </c>
      <c r="I16" s="438">
        <v>4479.8999999999996</v>
      </c>
      <c r="J16" s="438">
        <v>4559.8999999999996</v>
      </c>
      <c r="K16" s="359">
        <f t="shared" si="3"/>
        <v>16925.3</v>
      </c>
      <c r="L16" s="19"/>
      <c r="M16" s="359">
        <f t="shared" si="0"/>
        <v>16925.3</v>
      </c>
    </row>
    <row r="17" spans="1:13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/>
      <c r="I17" s="439"/>
      <c r="J17" s="439"/>
      <c r="K17" s="359">
        <f t="shared" si="3"/>
        <v>0</v>
      </c>
      <c r="L17" s="19">
        <v>0</v>
      </c>
      <c r="M17" s="359">
        <f t="shared" si="0"/>
        <v>0</v>
      </c>
    </row>
    <row r="18" spans="1:13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10754.984999999999</v>
      </c>
      <c r="H18" s="315">
        <f>SUM(H11:H17)</f>
        <v>15472.663999999999</v>
      </c>
      <c r="I18" s="315">
        <f>SUM(I11:I17)</f>
        <v>15400.0435</v>
      </c>
      <c r="J18" s="315">
        <f>SUM(J11:J17)</f>
        <v>16700.799500000001</v>
      </c>
      <c r="K18" s="441">
        <f>SUM(K11:K17)</f>
        <v>58328.491999999998</v>
      </c>
      <c r="L18" s="35"/>
      <c r="M18" s="441">
        <f>SUM(M11:M17)</f>
        <v>299268.902</v>
      </c>
    </row>
    <row r="19" spans="1:13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>
        <f t="shared" ref="G19:M19" si="5">G18/G3</f>
        <v>0.57037105194493876</v>
      </c>
      <c r="H19" s="448">
        <f t="shared" si="5"/>
        <v>0.60402837468608228</v>
      </c>
      <c r="I19" s="448">
        <f t="shared" si="5"/>
        <v>0.64252062214178229</v>
      </c>
      <c r="J19" s="448">
        <f t="shared" si="5"/>
        <v>0.61891787575318147</v>
      </c>
      <c r="K19" s="442">
        <f t="shared" si="5"/>
        <v>0.61125631458349816</v>
      </c>
      <c r="L19" s="431">
        <f t="shared" si="5"/>
        <v>0</v>
      </c>
      <c r="M19" s="442">
        <f t="shared" si="5"/>
        <v>0.83158353459116208</v>
      </c>
    </row>
    <row r="20" spans="1:13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1588.2239999999999</v>
      </c>
      <c r="H20" s="20">
        <f>H5*$F20</f>
        <v>2164.4639999999999</v>
      </c>
      <c r="I20" s="19">
        <f>I5*$F20</f>
        <v>2244.0480000000002</v>
      </c>
      <c r="J20" s="19">
        <f>J5*$F20</f>
        <v>2407.1039999999998</v>
      </c>
      <c r="K20" s="359">
        <f>SUM(G20:J20)</f>
        <v>8403.84</v>
      </c>
      <c r="L20" s="19">
        <f>L5*$F20</f>
        <v>0</v>
      </c>
      <c r="M20" s="359">
        <f>SUM(G20:L20)</f>
        <v>16807.68</v>
      </c>
    </row>
    <row r="21" spans="1:13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2117.6320000000001</v>
      </c>
      <c r="H21" s="26">
        <f>H5*$F21</f>
        <v>2885.9520000000002</v>
      </c>
      <c r="I21" s="28">
        <f>I5*$F21</f>
        <v>2992.0640000000003</v>
      </c>
      <c r="J21" s="28">
        <f>J5*$F21</f>
        <v>3209.4720000000002</v>
      </c>
      <c r="K21" s="357">
        <f>SUM(G21:J21)</f>
        <v>11205.12</v>
      </c>
      <c r="L21" s="28">
        <f>L5*$F21</f>
        <v>0</v>
      </c>
      <c r="M21" s="357">
        <f>SUM(G21:L21)</f>
        <v>22410.240000000002</v>
      </c>
    </row>
    <row r="22" spans="1:13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M22" si="6">SUM(G20:G21)</f>
        <v>3705.8559999999998</v>
      </c>
      <c r="H22" s="28">
        <f t="shared" si="6"/>
        <v>5050.4160000000002</v>
      </c>
      <c r="I22" s="28">
        <f t="shared" si="6"/>
        <v>5236.112000000001</v>
      </c>
      <c r="J22" s="28">
        <f t="shared" si="6"/>
        <v>5616.576</v>
      </c>
      <c r="K22" s="357">
        <f t="shared" si="6"/>
        <v>19608.96</v>
      </c>
      <c r="L22" s="28">
        <f t="shared" si="6"/>
        <v>0</v>
      </c>
      <c r="M22" s="441">
        <f t="shared" si="6"/>
        <v>39217.919999999998</v>
      </c>
    </row>
    <row r="23" spans="1:13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359">
        <f t="shared" ref="K23:K28" si="7">SUM(G23:J23)</f>
        <v>360</v>
      </c>
      <c r="L23" s="19">
        <v>0</v>
      </c>
      <c r="M23" s="359">
        <f>K23+L23</f>
        <v>360</v>
      </c>
    </row>
    <row r="24" spans="1:13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359">
        <f t="shared" si="7"/>
        <v>1398</v>
      </c>
      <c r="L24" s="19">
        <v>0</v>
      </c>
      <c r="M24" s="359">
        <f t="shared" ref="M24:M32" si="8">K24+L24</f>
        <v>1398</v>
      </c>
    </row>
    <row r="25" spans="1:13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359">
        <f t="shared" si="7"/>
        <v>2300</v>
      </c>
      <c r="L25" s="19">
        <v>0</v>
      </c>
      <c r="M25" s="359">
        <f t="shared" si="8"/>
        <v>2300</v>
      </c>
    </row>
    <row r="26" spans="1:13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359">
        <f t="shared" si="7"/>
        <v>268</v>
      </c>
      <c r="L26" s="19">
        <v>0</v>
      </c>
      <c r="M26" s="359">
        <f t="shared" si="8"/>
        <v>268</v>
      </c>
    </row>
    <row r="27" spans="1:13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359">
        <f t="shared" si="7"/>
        <v>360</v>
      </c>
      <c r="L27" s="15">
        <v>0</v>
      </c>
      <c r="M27" s="359">
        <f t="shared" si="8"/>
        <v>360</v>
      </c>
    </row>
    <row r="28" spans="1:13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357">
        <f t="shared" si="7"/>
        <v>11200</v>
      </c>
      <c r="L28" s="75">
        <v>0</v>
      </c>
      <c r="M28" s="357">
        <f t="shared" si="8"/>
        <v>11200</v>
      </c>
    </row>
    <row r="29" spans="1:13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357">
        <f>SUM(K23:K28)</f>
        <v>15886</v>
      </c>
      <c r="L29" s="28">
        <f t="shared" ref="L29" si="10">SUM(L23:L28)</f>
        <v>0</v>
      </c>
      <c r="M29" s="357">
        <f t="shared" si="8"/>
        <v>15886</v>
      </c>
    </row>
    <row r="30" spans="1:13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L30" si="11">G18+G22+G23+G24+G25+G26+G27+G28</f>
        <v>18740.841</v>
      </c>
      <c r="H30" s="323">
        <f t="shared" si="11"/>
        <v>24803.079999999998</v>
      </c>
      <c r="I30" s="323">
        <f t="shared" si="11"/>
        <v>23449.155500000001</v>
      </c>
      <c r="J30" s="323">
        <f t="shared" si="11"/>
        <v>26830.375500000002</v>
      </c>
      <c r="K30" s="321">
        <f t="shared" si="11"/>
        <v>93823.45199999999</v>
      </c>
      <c r="L30" s="432">
        <f t="shared" si="11"/>
        <v>0</v>
      </c>
      <c r="M30" s="321">
        <f t="shared" si="8"/>
        <v>93823.45199999999</v>
      </c>
    </row>
    <row r="31" spans="1:13" ht="16.8" thickTop="1" thickBot="1" x14ac:dyDescent="0.35">
      <c r="A31" s="114"/>
      <c r="D31" s="11"/>
      <c r="F31" s="135"/>
      <c r="G31" s="19"/>
      <c r="H31" s="20"/>
      <c r="I31" s="19"/>
      <c r="J31" s="19"/>
      <c r="K31" s="359"/>
      <c r="L31" s="19"/>
      <c r="M31" s="359">
        <f t="shared" si="8"/>
        <v>0</v>
      </c>
    </row>
    <row r="32" spans="1:13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115.27899999999863</v>
      </c>
      <c r="H32" s="453">
        <f>H3-H30</f>
        <v>812.71000000000276</v>
      </c>
      <c r="I32" s="453">
        <f>I3-I30</f>
        <v>519.0144999999975</v>
      </c>
      <c r="J32" s="453">
        <f>J3-J30</f>
        <v>153.49449999999706</v>
      </c>
      <c r="K32" s="454">
        <f>K3-K30</f>
        <v>1600.4980000000069</v>
      </c>
      <c r="L32" s="453">
        <f>L3-L11</f>
        <v>23513.98000000001</v>
      </c>
      <c r="M32" s="454">
        <f t="shared" si="8"/>
        <v>25114.478000000017</v>
      </c>
    </row>
    <row r="33" spans="1:13" ht="16.2" thickBot="1" x14ac:dyDescent="0.35">
      <c r="A33" s="261" t="s">
        <v>0</v>
      </c>
      <c r="B33" s="320"/>
      <c r="C33" s="320"/>
      <c r="D33" s="455"/>
      <c r="E33" s="320"/>
      <c r="F33" s="456"/>
      <c r="G33" s="457">
        <f t="shared" ref="G33:M33" si="12">G32/G3</f>
        <v>6.1136119201616575E-3</v>
      </c>
      <c r="H33" s="457">
        <f t="shared" si="12"/>
        <v>3.1726915312781795E-2</v>
      </c>
      <c r="I33" s="457">
        <f t="shared" si="12"/>
        <v>2.1654323212827578E-2</v>
      </c>
      <c r="J33" s="457">
        <f t="shared" si="12"/>
        <v>5.6883797616871512E-3</v>
      </c>
      <c r="K33" s="458">
        <f t="shared" si="12"/>
        <v>1.6772497889680809E-2</v>
      </c>
      <c r="L33" s="459">
        <f t="shared" si="12"/>
        <v>8.8915067736255043E-2</v>
      </c>
      <c r="M33" s="458">
        <f t="shared" si="12"/>
        <v>6.9786022687556071E-2</v>
      </c>
    </row>
    <row r="34" spans="1:13" ht="15.75" hidden="1" customHeight="1" x14ac:dyDescent="0.3">
      <c r="A34" s="114"/>
      <c r="F34" s="135"/>
      <c r="K34" s="296"/>
      <c r="M34" s="296"/>
    </row>
    <row r="35" spans="1:13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K35" s="307">
        <f>SUM(G35:I35)</f>
        <v>0</v>
      </c>
      <c r="M35" s="307">
        <f>SUM(G35:J35)</f>
        <v>0</v>
      </c>
    </row>
    <row r="36" spans="1:13" ht="15.75" hidden="1" customHeight="1" x14ac:dyDescent="0.3">
      <c r="A36" s="114" t="s">
        <v>154</v>
      </c>
      <c r="F36" s="135"/>
      <c r="G36" s="2">
        <f>G6</f>
        <v>2.15</v>
      </c>
      <c r="K36" s="296"/>
      <c r="M36" s="296"/>
    </row>
    <row r="37" spans="1:13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308" t="s">
        <v>83</v>
      </c>
      <c r="L37" s="116"/>
      <c r="M37" s="308" t="s">
        <v>83</v>
      </c>
    </row>
    <row r="38" spans="1:13" ht="31.5" hidden="1" customHeight="1" x14ac:dyDescent="0.3">
      <c r="A38" s="130" t="s">
        <v>73</v>
      </c>
      <c r="F38" s="135"/>
      <c r="G38" s="20">
        <f>G7*G37</f>
        <v>251.71000000000021</v>
      </c>
      <c r="H38" s="20">
        <f>H7*0.2</f>
        <v>796.99200000000008</v>
      </c>
      <c r="I38" s="20">
        <f>I7*0.2</f>
        <v>789.8180000000001</v>
      </c>
      <c r="J38" s="91">
        <v>0</v>
      </c>
      <c r="K38" s="300">
        <f>SUM(G38:J38)</f>
        <v>1838.5200000000004</v>
      </c>
      <c r="L38" s="91">
        <v>0</v>
      </c>
      <c r="M38" s="300">
        <f>SUM(G38:L38)</f>
        <v>3677.0400000000009</v>
      </c>
    </row>
    <row r="39" spans="1:13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366.98899999999884</v>
      </c>
      <c r="H39" s="98">
        <f>H32+H38</f>
        <v>1609.702000000003</v>
      </c>
      <c r="I39" s="98">
        <f>I32+I38</f>
        <v>1308.8324999999977</v>
      </c>
      <c r="J39" s="98">
        <f>J38</f>
        <v>0</v>
      </c>
      <c r="K39" s="309">
        <f>K32+K38</f>
        <v>3439.0180000000073</v>
      </c>
      <c r="L39" s="98">
        <f>L38</f>
        <v>0</v>
      </c>
      <c r="M39" s="309">
        <f>M32+M38</f>
        <v>28791.518000000018</v>
      </c>
    </row>
    <row r="40" spans="1:13" ht="15.75" hidden="1" customHeight="1" x14ac:dyDescent="0.3">
      <c r="A40" s="130"/>
      <c r="K40" s="296"/>
      <c r="M40" s="296"/>
    </row>
    <row r="41" spans="1:13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1852.9279999999999</v>
      </c>
      <c r="H41" s="20"/>
      <c r="I41" s="19"/>
      <c r="J41" s="19"/>
      <c r="K41" s="300"/>
      <c r="L41" s="19"/>
      <c r="M41" s="300"/>
    </row>
    <row r="42" spans="1:13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>
        <f>G33+G40</f>
        <v>6.1136119201616575E-3</v>
      </c>
      <c r="H42" s="98">
        <f>H33+H40</f>
        <v>3.1726915312781795E-2</v>
      </c>
      <c r="I42" s="98">
        <f>I33+I40</f>
        <v>2.1654323212827578E-2</v>
      </c>
      <c r="J42" s="98">
        <f>J40</f>
        <v>0</v>
      </c>
      <c r="K42" s="309">
        <f>K33+K40</f>
        <v>1.6772497889680809E-2</v>
      </c>
      <c r="L42" s="98">
        <f>L40</f>
        <v>0</v>
      </c>
      <c r="M42" s="309">
        <f>M33+M40</f>
        <v>6.9786022687556071E-2</v>
      </c>
    </row>
    <row r="43" spans="1:13" ht="16.5" hidden="1" customHeight="1" thickTop="1" x14ac:dyDescent="0.3">
      <c r="A43" s="130"/>
      <c r="K43" s="310"/>
      <c r="M43" s="310"/>
    </row>
    <row r="44" spans="1:13" ht="15.75" hidden="1" customHeight="1" x14ac:dyDescent="0.3">
      <c r="A44" s="130" t="s">
        <v>159</v>
      </c>
      <c r="G44" s="91">
        <f>G22*70%</f>
        <v>2594.0991999999997</v>
      </c>
      <c r="K44" s="296"/>
      <c r="M44" s="296"/>
    </row>
    <row r="45" spans="1:13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1111.7567999999999</v>
      </c>
      <c r="H45" s="20"/>
      <c r="I45" s="19"/>
      <c r="J45" s="19"/>
      <c r="K45" s="311"/>
      <c r="L45" s="19"/>
      <c r="M45" s="311"/>
    </row>
    <row r="46" spans="1:13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1227.0357999999985</v>
      </c>
      <c r="H46" s="98">
        <f>H35+H43</f>
        <v>0</v>
      </c>
      <c r="I46" s="98">
        <f>I35+I43</f>
        <v>0</v>
      </c>
      <c r="J46" s="98">
        <f>J43</f>
        <v>0</v>
      </c>
      <c r="K46" s="309">
        <f>K35+K43</f>
        <v>0</v>
      </c>
      <c r="L46" s="98">
        <f>L43</f>
        <v>0</v>
      </c>
      <c r="M46" s="309">
        <f>M35+M43</f>
        <v>0</v>
      </c>
    </row>
    <row r="47" spans="1:13" ht="16.2" thickBot="1" x14ac:dyDescent="0.35">
      <c r="A47" s="11"/>
      <c r="K47" s="292"/>
      <c r="M47" s="296"/>
    </row>
    <row r="48" spans="1:13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>
        <v>1905</v>
      </c>
      <c r="H48" s="429">
        <v>2415</v>
      </c>
      <c r="I48" s="429">
        <v>65</v>
      </c>
      <c r="J48" s="429"/>
      <c r="K48" s="418">
        <f>SUM(G48:J48)</f>
        <v>4385</v>
      </c>
      <c r="L48" s="279"/>
      <c r="M48" s="418"/>
    </row>
    <row r="49" spans="1:13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>
        <v>8347.4</v>
      </c>
      <c r="H49" s="430">
        <v>2311</v>
      </c>
      <c r="I49" s="430">
        <v>933.6</v>
      </c>
      <c r="J49" s="430">
        <v>2653.2</v>
      </c>
      <c r="K49" s="357">
        <f>SUM(G49:J49)</f>
        <v>14245.2</v>
      </c>
      <c r="L49" s="28"/>
      <c r="M49" s="357"/>
    </row>
    <row r="50" spans="1:13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M50" si="13">SUM(G48:G49)</f>
        <v>10252.4</v>
      </c>
      <c r="H50" s="28">
        <f t="shared" si="13"/>
        <v>4726</v>
      </c>
      <c r="I50" s="28">
        <f t="shared" si="13"/>
        <v>998.6</v>
      </c>
      <c r="J50" s="28">
        <f t="shared" si="13"/>
        <v>2653.2</v>
      </c>
      <c r="K50" s="357">
        <f t="shared" si="13"/>
        <v>18630.2</v>
      </c>
      <c r="L50" s="28">
        <f t="shared" si="13"/>
        <v>0</v>
      </c>
      <c r="M50" s="441">
        <f t="shared" si="13"/>
        <v>0</v>
      </c>
    </row>
    <row r="51" spans="1:13" ht="16.2" thickBot="1" x14ac:dyDescent="0.35">
      <c r="A51" s="257" t="s">
        <v>170</v>
      </c>
      <c r="K51" s="292"/>
      <c r="M51" s="296"/>
    </row>
    <row r="52" spans="1:13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-316.77600000000007</v>
      </c>
      <c r="H52" s="278">
        <f t="shared" si="14"/>
        <v>-250.53600000000006</v>
      </c>
      <c r="I52" s="279">
        <f t="shared" si="14"/>
        <v>2179.0480000000002</v>
      </c>
      <c r="J52" s="279">
        <f t="shared" si="14"/>
        <v>2407.1039999999998</v>
      </c>
      <c r="K52" s="418">
        <f>SUM(G52:J52)</f>
        <v>4018.84</v>
      </c>
      <c r="L52" s="279"/>
      <c r="M52" s="418"/>
    </row>
    <row r="53" spans="1:13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-6229.768</v>
      </c>
      <c r="H53" s="26">
        <f t="shared" si="14"/>
        <v>574.95200000000023</v>
      </c>
      <c r="I53" s="28">
        <f t="shared" si="14"/>
        <v>2058.4640000000004</v>
      </c>
      <c r="J53" s="28">
        <f t="shared" si="14"/>
        <v>556.27200000000039</v>
      </c>
      <c r="K53" s="357">
        <f>SUM(G53:J53)</f>
        <v>-3040.079999999999</v>
      </c>
      <c r="L53" s="28"/>
      <c r="M53" s="357"/>
    </row>
    <row r="54" spans="1:13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M54" si="15">SUM(G52:G53)</f>
        <v>-6546.5439999999999</v>
      </c>
      <c r="H54" s="28">
        <f t="shared" si="15"/>
        <v>324.41600000000017</v>
      </c>
      <c r="I54" s="28">
        <f t="shared" si="15"/>
        <v>4237.5120000000006</v>
      </c>
      <c r="J54" s="28">
        <f t="shared" si="15"/>
        <v>2963.3760000000002</v>
      </c>
      <c r="K54" s="357">
        <f t="shared" si="15"/>
        <v>978.76000000000113</v>
      </c>
      <c r="L54" s="28">
        <f t="shared" si="15"/>
        <v>0</v>
      </c>
      <c r="M54" s="441">
        <f t="shared" si="15"/>
        <v>0</v>
      </c>
    </row>
    <row r="55" spans="1:13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460">
        <f>K54+M32</f>
        <v>26093.238000000019</v>
      </c>
    </row>
  </sheetData>
  <mergeCells count="3">
    <mergeCell ref="B1:C1"/>
    <mergeCell ref="E1:F1"/>
    <mergeCell ref="G1:M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B3DD6-99DE-45A7-B497-684F5212F098}">
  <sheetPr>
    <pageSetUpPr fitToPage="1"/>
  </sheetPr>
  <dimension ref="A1:M55"/>
  <sheetViews>
    <sheetView zoomScaleNormal="100" workbookViewId="0">
      <pane xSplit="6" ySplit="2" topLeftCell="G12" activePane="bottomRight" state="frozen"/>
      <selection pane="topRight" activeCell="G1" sqref="G1"/>
      <selection pane="bottomLeft" activeCell="A4" sqref="A4"/>
      <selection pane="bottomRight" activeCell="H18" sqref="H18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0" width="14.109375" style="2" customWidth="1"/>
    <col min="11" max="11" width="13.44140625" style="2" customWidth="1"/>
    <col min="12" max="12" width="14.21875" style="2" customWidth="1"/>
    <col min="13" max="13" width="13.44140625" style="2" customWidth="1"/>
    <col min="14" max="16384" width="9.109375" style="1"/>
  </cols>
  <sheetData>
    <row r="1" spans="1:13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45809</v>
      </c>
      <c r="H1" s="471"/>
      <c r="I1" s="471"/>
      <c r="J1" s="471"/>
      <c r="K1" s="471"/>
      <c r="L1" s="471"/>
      <c r="M1" s="472"/>
    </row>
    <row r="2" spans="1:13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176</v>
      </c>
      <c r="K2" s="331" t="s">
        <v>34</v>
      </c>
      <c r="L2" s="353" t="s">
        <v>59</v>
      </c>
      <c r="M2" s="443" t="s">
        <v>34</v>
      </c>
    </row>
    <row r="3" spans="1:13" ht="23.25" customHeight="1" thickBot="1" x14ac:dyDescent="0.35">
      <c r="A3" s="112" t="s">
        <v>33</v>
      </c>
      <c r="B3" s="65"/>
      <c r="C3" s="65"/>
      <c r="D3" s="7"/>
      <c r="E3" s="65"/>
      <c r="F3" s="133"/>
      <c r="G3" s="433">
        <v>16274.19</v>
      </c>
      <c r="H3" s="433">
        <v>27352.15</v>
      </c>
      <c r="I3" s="433">
        <v>21413.22</v>
      </c>
      <c r="J3" s="433">
        <v>29331.439999999999</v>
      </c>
      <c r="K3" s="294">
        <f>SUM(G3:J3)</f>
        <v>94371</v>
      </c>
      <c r="L3" s="430">
        <v>246250.5</v>
      </c>
      <c r="M3" s="357">
        <f>K3+L3</f>
        <v>340621.5</v>
      </c>
    </row>
    <row r="4" spans="1:13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>
        <v>21</v>
      </c>
      <c r="H4" s="434">
        <v>38</v>
      </c>
      <c r="I4" s="434">
        <v>29</v>
      </c>
      <c r="J4" s="434">
        <v>27</v>
      </c>
      <c r="K4" s="295">
        <f>SUM(G4:J4)</f>
        <v>115</v>
      </c>
      <c r="L4" s="437">
        <v>220</v>
      </c>
      <c r="M4" s="444">
        <f t="shared" ref="M4:M17" si="0">K4+L4</f>
        <v>335</v>
      </c>
    </row>
    <row r="5" spans="1:13" x14ac:dyDescent="0.3">
      <c r="A5" s="114" t="s">
        <v>32</v>
      </c>
      <c r="D5" s="11"/>
      <c r="F5" s="135"/>
      <c r="G5" s="435">
        <v>4887.2</v>
      </c>
      <c r="H5" s="435">
        <v>8266.2000000000007</v>
      </c>
      <c r="I5" s="436">
        <v>7144.1</v>
      </c>
      <c r="J5" s="436">
        <v>10791.7</v>
      </c>
      <c r="K5" s="296">
        <f>SUM(G5:J5)</f>
        <v>31089.200000000001</v>
      </c>
      <c r="M5" s="358"/>
    </row>
    <row r="6" spans="1:13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296">
        <v>2.15</v>
      </c>
      <c r="M6" s="358"/>
    </row>
    <row r="7" spans="1:13" x14ac:dyDescent="0.3">
      <c r="A7" s="114" t="s">
        <v>30</v>
      </c>
      <c r="B7" s="59"/>
      <c r="C7" s="59"/>
      <c r="D7" s="60"/>
      <c r="E7" s="59"/>
      <c r="F7" s="136"/>
      <c r="G7" s="462">
        <v>1236.9100000000001</v>
      </c>
      <c r="H7" s="462">
        <v>4826.3599999999997</v>
      </c>
      <c r="I7" s="462">
        <v>3389.71</v>
      </c>
      <c r="J7" s="462">
        <v>4860.6499999999996</v>
      </c>
      <c r="K7" s="297"/>
      <c r="L7" s="101"/>
      <c r="M7" s="445"/>
    </row>
    <row r="8" spans="1:13" x14ac:dyDescent="0.3">
      <c r="A8" s="114" t="s">
        <v>29</v>
      </c>
      <c r="B8" s="59"/>
      <c r="C8" s="59"/>
      <c r="D8" s="60"/>
      <c r="E8" s="59"/>
      <c r="F8" s="136"/>
      <c r="G8" s="57">
        <f t="shared" ref="G8:J8" si="1">G5/G7</f>
        <v>3.9511362993265471</v>
      </c>
      <c r="H8" s="57">
        <f t="shared" si="1"/>
        <v>1.7127193164206569</v>
      </c>
      <c r="I8" s="57">
        <f t="shared" si="1"/>
        <v>2.1075844246262956</v>
      </c>
      <c r="J8" s="57">
        <f t="shared" si="1"/>
        <v>2.2202174606276941</v>
      </c>
      <c r="K8" s="297"/>
      <c r="L8" s="101"/>
      <c r="M8" s="445"/>
    </row>
    <row r="9" spans="1:13" ht="16.2" thickBot="1" x14ac:dyDescent="0.35">
      <c r="A9" s="112" t="s">
        <v>66</v>
      </c>
      <c r="B9" s="55"/>
      <c r="C9" s="55"/>
      <c r="D9" s="56"/>
      <c r="E9" s="55"/>
      <c r="F9" s="140"/>
      <c r="G9" s="92">
        <f t="shared" ref="G9:K9" si="2">G3/G5</f>
        <v>3.3299619413979378</v>
      </c>
      <c r="H9" s="92">
        <f t="shared" si="2"/>
        <v>3.3089146161476855</v>
      </c>
      <c r="I9" s="92">
        <f t="shared" si="2"/>
        <v>2.997329264707941</v>
      </c>
      <c r="J9" s="92">
        <f t="shared" si="2"/>
        <v>2.7179628788791383</v>
      </c>
      <c r="K9" s="298">
        <f t="shared" si="2"/>
        <v>3.0354914246748068</v>
      </c>
      <c r="L9" s="4"/>
      <c r="M9" s="446"/>
    </row>
    <row r="10" spans="1:13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267"/>
      <c r="L10" s="356"/>
      <c r="M10" s="447"/>
    </row>
    <row r="11" spans="1:13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359">
        <f t="shared" ref="K11:K17" si="3">SUM(G11:J11)</f>
        <v>0</v>
      </c>
      <c r="L11" s="438">
        <v>224505.12</v>
      </c>
      <c r="M11" s="359">
        <f t="shared" si="0"/>
        <v>224505.12</v>
      </c>
    </row>
    <row r="12" spans="1:13" x14ac:dyDescent="0.3">
      <c r="A12" s="114" t="s">
        <v>23</v>
      </c>
      <c r="B12" s="2"/>
      <c r="C12" s="2"/>
      <c r="D12" s="13"/>
      <c r="E12" s="2"/>
      <c r="F12" s="12"/>
      <c r="G12" s="19">
        <f>G7*G6</f>
        <v>2659.3564999999999</v>
      </c>
      <c r="H12" s="19">
        <f t="shared" ref="H12:I12" si="4">H7*H6</f>
        <v>10376.673999999999</v>
      </c>
      <c r="I12" s="19">
        <f t="shared" si="4"/>
        <v>7287.8764999999994</v>
      </c>
      <c r="J12" s="19">
        <f>J7*J6</f>
        <v>10450.397499999999</v>
      </c>
      <c r="K12" s="359">
        <f t="shared" si="3"/>
        <v>30774.304499999998</v>
      </c>
      <c r="L12" s="19"/>
      <c r="M12" s="359">
        <f t="shared" si="0"/>
        <v>30774.304499999998</v>
      </c>
    </row>
    <row r="13" spans="1:13" x14ac:dyDescent="0.3">
      <c r="A13" s="114" t="s">
        <v>22</v>
      </c>
      <c r="B13" s="2"/>
      <c r="C13" s="2"/>
      <c r="D13" s="13"/>
      <c r="E13" s="2"/>
      <c r="F13" s="12"/>
      <c r="G13" s="438">
        <v>1123.0899999999999</v>
      </c>
      <c r="H13" s="438">
        <v>1774.1</v>
      </c>
      <c r="I13" s="438">
        <v>1565.9</v>
      </c>
      <c r="J13" s="438">
        <v>2349.4499999999998</v>
      </c>
      <c r="K13" s="359">
        <f t="shared" si="3"/>
        <v>6812.54</v>
      </c>
      <c r="L13" s="19"/>
      <c r="M13" s="359">
        <f t="shared" si="0"/>
        <v>6812.54</v>
      </c>
    </row>
    <row r="14" spans="1:13" x14ac:dyDescent="0.3">
      <c r="A14" s="114" t="s">
        <v>21</v>
      </c>
      <c r="B14" s="2"/>
      <c r="C14" s="2"/>
      <c r="D14" s="13"/>
      <c r="E14" s="2"/>
      <c r="F14" s="12"/>
      <c r="G14" s="438">
        <v>200</v>
      </c>
      <c r="H14" s="438">
        <v>395</v>
      </c>
      <c r="I14" s="438">
        <v>290</v>
      </c>
      <c r="J14" s="438">
        <v>275</v>
      </c>
      <c r="K14" s="359">
        <f t="shared" si="3"/>
        <v>1160</v>
      </c>
      <c r="L14" s="19"/>
      <c r="M14" s="359">
        <f t="shared" si="0"/>
        <v>1160</v>
      </c>
    </row>
    <row r="15" spans="1:13" x14ac:dyDescent="0.3">
      <c r="A15" s="114" t="s">
        <v>84</v>
      </c>
      <c r="B15" s="2"/>
      <c r="C15" s="2"/>
      <c r="D15" s="13"/>
      <c r="E15" s="2"/>
      <c r="F15" s="12"/>
      <c r="G15" s="438">
        <v>155</v>
      </c>
      <c r="H15" s="438">
        <v>280</v>
      </c>
      <c r="I15" s="438">
        <v>230</v>
      </c>
      <c r="J15" s="438">
        <v>225</v>
      </c>
      <c r="K15" s="359">
        <f t="shared" si="3"/>
        <v>890</v>
      </c>
      <c r="L15" s="19"/>
      <c r="M15" s="359">
        <f t="shared" si="0"/>
        <v>890</v>
      </c>
    </row>
    <row r="16" spans="1:13" x14ac:dyDescent="0.3">
      <c r="A16" s="114" t="s">
        <v>174</v>
      </c>
      <c r="B16" s="2"/>
      <c r="C16" s="2"/>
      <c r="D16" s="13"/>
      <c r="E16" s="2"/>
      <c r="F16" s="12"/>
      <c r="G16" s="438">
        <v>3075.6</v>
      </c>
      <c r="H16" s="438">
        <v>4799.8999999999996</v>
      </c>
      <c r="I16" s="438">
        <v>4289.8999999999996</v>
      </c>
      <c r="J16" s="438">
        <v>4719.8999999999996</v>
      </c>
      <c r="K16" s="359">
        <f t="shared" si="3"/>
        <v>16885.3</v>
      </c>
      <c r="L16" s="19"/>
      <c r="M16" s="359">
        <f t="shared" si="0"/>
        <v>16885.3</v>
      </c>
    </row>
    <row r="17" spans="1:13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>
        <v>200</v>
      </c>
      <c r="I17" s="439"/>
      <c r="J17" s="439"/>
      <c r="K17" s="359">
        <f t="shared" si="3"/>
        <v>200</v>
      </c>
      <c r="L17" s="19">
        <v>0</v>
      </c>
      <c r="M17" s="359">
        <f t="shared" si="0"/>
        <v>200</v>
      </c>
    </row>
    <row r="18" spans="1:13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7213.0465000000004</v>
      </c>
      <c r="H18" s="315">
        <f>SUM(H11:H17)</f>
        <v>17825.673999999999</v>
      </c>
      <c r="I18" s="315">
        <f>SUM(I11:I17)</f>
        <v>13663.6765</v>
      </c>
      <c r="J18" s="315">
        <f>SUM(J11:J17)</f>
        <v>18019.747499999998</v>
      </c>
      <c r="K18" s="441">
        <f>SUM(K11:K17)</f>
        <v>56722.144499999995</v>
      </c>
      <c r="L18" s="35"/>
      <c r="M18" s="441">
        <f>SUM(M11:M17)</f>
        <v>281227.26449999999</v>
      </c>
    </row>
    <row r="19" spans="1:13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>
        <f t="shared" ref="G19:M19" si="5">G18/G3</f>
        <v>0.44322000050386534</v>
      </c>
      <c r="H19" s="448">
        <f t="shared" si="5"/>
        <v>0.65171015806801291</v>
      </c>
      <c r="I19" s="448">
        <f t="shared" si="5"/>
        <v>0.63809536818843682</v>
      </c>
      <c r="J19" s="448">
        <f t="shared" si="5"/>
        <v>0.61434922731376296</v>
      </c>
      <c r="K19" s="442">
        <f t="shared" si="5"/>
        <v>0.60105482086657969</v>
      </c>
      <c r="L19" s="431">
        <f t="shared" si="5"/>
        <v>0</v>
      </c>
      <c r="M19" s="442">
        <f t="shared" si="5"/>
        <v>0.82562981050814466</v>
      </c>
    </row>
    <row r="20" spans="1:13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1172.9279999999999</v>
      </c>
      <c r="H20" s="20">
        <f>H5*$F20</f>
        <v>1983.8880000000001</v>
      </c>
      <c r="I20" s="19">
        <f>I5*$F20</f>
        <v>1714.5840000000001</v>
      </c>
      <c r="J20" s="19">
        <f>J5*$F20</f>
        <v>2590.0080000000003</v>
      </c>
      <c r="K20" s="359">
        <f>SUM(G20:J20)</f>
        <v>7461.4079999999994</v>
      </c>
      <c r="L20" s="19">
        <f>L5*$F20</f>
        <v>0</v>
      </c>
      <c r="M20" s="359">
        <f>SUM(G20:L20)</f>
        <v>14922.815999999999</v>
      </c>
    </row>
    <row r="21" spans="1:13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1563.904</v>
      </c>
      <c r="H21" s="26">
        <f>H5*$F21</f>
        <v>2645.1840000000002</v>
      </c>
      <c r="I21" s="28">
        <f>I5*$F21</f>
        <v>2286.1120000000001</v>
      </c>
      <c r="J21" s="28">
        <f>J5*$F21</f>
        <v>3453.3440000000005</v>
      </c>
      <c r="K21" s="357">
        <f>SUM(G21:J21)</f>
        <v>9948.5439999999999</v>
      </c>
      <c r="L21" s="28">
        <f>L5*$F21</f>
        <v>0</v>
      </c>
      <c r="M21" s="357">
        <f>SUM(G21:L21)</f>
        <v>19897.088</v>
      </c>
    </row>
    <row r="22" spans="1:13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M22" si="6">SUM(G20:G21)</f>
        <v>2736.8319999999999</v>
      </c>
      <c r="H22" s="28">
        <f t="shared" si="6"/>
        <v>4629.0720000000001</v>
      </c>
      <c r="I22" s="28">
        <f t="shared" si="6"/>
        <v>4000.6959999999999</v>
      </c>
      <c r="J22" s="28">
        <f t="shared" si="6"/>
        <v>6043.3520000000008</v>
      </c>
      <c r="K22" s="357">
        <f t="shared" si="6"/>
        <v>17409.951999999997</v>
      </c>
      <c r="L22" s="28">
        <f t="shared" si="6"/>
        <v>0</v>
      </c>
      <c r="M22" s="441">
        <f t="shared" si="6"/>
        <v>34819.903999999995</v>
      </c>
    </row>
    <row r="23" spans="1:13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359">
        <f t="shared" ref="K23:K28" si="7">SUM(G23:J23)</f>
        <v>360</v>
      </c>
      <c r="L23" s="19">
        <v>0</v>
      </c>
      <c r="M23" s="359">
        <f>K23+L23</f>
        <v>360</v>
      </c>
    </row>
    <row r="24" spans="1:13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359">
        <f t="shared" si="7"/>
        <v>1398</v>
      </c>
      <c r="L24" s="19">
        <v>0</v>
      </c>
      <c r="M24" s="359">
        <f t="shared" ref="M24:M32" si="8">K24+L24</f>
        <v>1398</v>
      </c>
    </row>
    <row r="25" spans="1:13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359">
        <f t="shared" si="7"/>
        <v>2300</v>
      </c>
      <c r="L25" s="19">
        <v>0</v>
      </c>
      <c r="M25" s="359">
        <f t="shared" si="8"/>
        <v>2300</v>
      </c>
    </row>
    <row r="26" spans="1:13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359">
        <f t="shared" si="7"/>
        <v>268</v>
      </c>
      <c r="L26" s="19">
        <v>0</v>
      </c>
      <c r="M26" s="359">
        <f t="shared" si="8"/>
        <v>268</v>
      </c>
    </row>
    <row r="27" spans="1:13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359">
        <f t="shared" si="7"/>
        <v>360</v>
      </c>
      <c r="L27" s="15">
        <v>0</v>
      </c>
      <c r="M27" s="359">
        <f t="shared" si="8"/>
        <v>360</v>
      </c>
    </row>
    <row r="28" spans="1:13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357">
        <f t="shared" si="7"/>
        <v>11200</v>
      </c>
      <c r="L28" s="75">
        <v>0</v>
      </c>
      <c r="M28" s="357">
        <f t="shared" si="8"/>
        <v>11200</v>
      </c>
    </row>
    <row r="29" spans="1:13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357">
        <f>SUM(K23:K28)</f>
        <v>15886</v>
      </c>
      <c r="L29" s="28">
        <f t="shared" ref="L29" si="10">SUM(L23:L28)</f>
        <v>0</v>
      </c>
      <c r="M29" s="357">
        <f t="shared" si="8"/>
        <v>15886</v>
      </c>
    </row>
    <row r="30" spans="1:13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L30" si="11">G18+G22+G23+G24+G25+G26+G27+G28</f>
        <v>14229.878500000001</v>
      </c>
      <c r="H30" s="323">
        <f t="shared" si="11"/>
        <v>26734.745999999999</v>
      </c>
      <c r="I30" s="323">
        <f t="shared" si="11"/>
        <v>20477.372499999998</v>
      </c>
      <c r="J30" s="323">
        <f t="shared" si="11"/>
        <v>28576.099499999997</v>
      </c>
      <c r="K30" s="321">
        <f t="shared" si="11"/>
        <v>90018.096499999985</v>
      </c>
      <c r="L30" s="432">
        <f t="shared" si="11"/>
        <v>0</v>
      </c>
      <c r="M30" s="321">
        <f t="shared" si="8"/>
        <v>90018.096499999985</v>
      </c>
    </row>
    <row r="31" spans="1:13" ht="16.8" thickTop="1" thickBot="1" x14ac:dyDescent="0.35">
      <c r="A31" s="114"/>
      <c r="D31" s="11"/>
      <c r="F31" s="135"/>
      <c r="G31" s="19"/>
      <c r="H31" s="20"/>
      <c r="I31" s="19"/>
      <c r="J31" s="19"/>
      <c r="K31" s="359"/>
      <c r="L31" s="19"/>
      <c r="M31" s="359">
        <f t="shared" si="8"/>
        <v>0</v>
      </c>
    </row>
    <row r="32" spans="1:13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2044.3114999999998</v>
      </c>
      <c r="H32" s="453">
        <f>H3-H30</f>
        <v>617.40400000000227</v>
      </c>
      <c r="I32" s="453">
        <f>I3-I30</f>
        <v>935.84750000000349</v>
      </c>
      <c r="J32" s="453">
        <f>J3-J30</f>
        <v>755.34050000000207</v>
      </c>
      <c r="K32" s="454">
        <f>K3-K30</f>
        <v>4352.9035000000149</v>
      </c>
      <c r="L32" s="453">
        <f>L3-L11</f>
        <v>21745.380000000005</v>
      </c>
      <c r="M32" s="454">
        <f t="shared" si="8"/>
        <v>26098.28350000002</v>
      </c>
    </row>
    <row r="33" spans="1:13" ht="16.2" thickBot="1" x14ac:dyDescent="0.35">
      <c r="A33" s="261" t="s">
        <v>0</v>
      </c>
      <c r="B33" s="320"/>
      <c r="C33" s="320"/>
      <c r="D33" s="455"/>
      <c r="E33" s="320"/>
      <c r="F33" s="456"/>
      <c r="G33" s="457">
        <f t="shared" ref="G33:M33" si="12">G32/G3</f>
        <v>0.12561678952992436</v>
      </c>
      <c r="H33" s="457">
        <f t="shared" si="12"/>
        <v>2.2572412040735453E-2</v>
      </c>
      <c r="I33" s="457">
        <f t="shared" si="12"/>
        <v>4.3704193017211027E-2</v>
      </c>
      <c r="J33" s="457">
        <f t="shared" si="12"/>
        <v>2.5751906486691484E-2</v>
      </c>
      <c r="K33" s="458">
        <f t="shared" si="12"/>
        <v>4.6125435780059711E-2</v>
      </c>
      <c r="L33" s="459">
        <f t="shared" si="12"/>
        <v>8.8305932373741389E-2</v>
      </c>
      <c r="M33" s="458">
        <f t="shared" si="12"/>
        <v>7.661960122893012E-2</v>
      </c>
    </row>
    <row r="34" spans="1:13" ht="15.75" hidden="1" customHeight="1" x14ac:dyDescent="0.3">
      <c r="A34" s="114"/>
      <c r="F34" s="135"/>
      <c r="K34" s="296"/>
      <c r="M34" s="296"/>
    </row>
    <row r="35" spans="1:13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K35" s="307">
        <f>SUM(G35:I35)</f>
        <v>0</v>
      </c>
      <c r="M35" s="307">
        <f>SUM(G35:J35)</f>
        <v>0</v>
      </c>
    </row>
    <row r="36" spans="1:13" ht="15.75" hidden="1" customHeight="1" x14ac:dyDescent="0.3">
      <c r="A36" s="114" t="s">
        <v>154</v>
      </c>
      <c r="F36" s="135"/>
      <c r="G36" s="2">
        <f>G6</f>
        <v>2.15</v>
      </c>
      <c r="K36" s="296"/>
      <c r="M36" s="296"/>
    </row>
    <row r="37" spans="1:13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308" t="s">
        <v>83</v>
      </c>
      <c r="L37" s="116"/>
      <c r="M37" s="308" t="s">
        <v>83</v>
      </c>
    </row>
    <row r="38" spans="1:13" ht="31.5" hidden="1" customHeight="1" x14ac:dyDescent="0.3">
      <c r="A38" s="130" t="s">
        <v>73</v>
      </c>
      <c r="F38" s="135"/>
      <c r="G38" s="20">
        <f>G7*G37</f>
        <v>123.69100000000012</v>
      </c>
      <c r="H38" s="20">
        <f>H7*0.2</f>
        <v>965.27199999999993</v>
      </c>
      <c r="I38" s="20">
        <f>I7*0.2</f>
        <v>677.94200000000001</v>
      </c>
      <c r="J38" s="91">
        <v>0</v>
      </c>
      <c r="K38" s="300">
        <f>SUM(G38:J38)</f>
        <v>1766.905</v>
      </c>
      <c r="L38" s="91">
        <v>0</v>
      </c>
      <c r="M38" s="300">
        <f>SUM(G38:L38)</f>
        <v>3533.81</v>
      </c>
    </row>
    <row r="39" spans="1:13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2168.0025000000001</v>
      </c>
      <c r="H39" s="98">
        <f>H32+H38</f>
        <v>1582.6760000000022</v>
      </c>
      <c r="I39" s="98">
        <f>I32+I38</f>
        <v>1613.7895000000035</v>
      </c>
      <c r="J39" s="98">
        <f>J38</f>
        <v>0</v>
      </c>
      <c r="K39" s="309">
        <f>K32+K38</f>
        <v>6119.8085000000146</v>
      </c>
      <c r="L39" s="98">
        <f>L38</f>
        <v>0</v>
      </c>
      <c r="M39" s="309">
        <f>M32+M38</f>
        <v>29632.093500000021</v>
      </c>
    </row>
    <row r="40" spans="1:13" ht="15.75" hidden="1" customHeight="1" x14ac:dyDescent="0.3">
      <c r="A40" s="130"/>
      <c r="K40" s="296"/>
      <c r="M40" s="296"/>
    </row>
    <row r="41" spans="1:13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1368.4159999999999</v>
      </c>
      <c r="H41" s="20"/>
      <c r="I41" s="19"/>
      <c r="J41" s="19"/>
      <c r="K41" s="300"/>
      <c r="L41" s="19"/>
      <c r="M41" s="300"/>
    </row>
    <row r="42" spans="1:13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>
        <f>G33+G40</f>
        <v>0.12561678952992436</v>
      </c>
      <c r="H42" s="98">
        <f>H33+H40</f>
        <v>2.2572412040735453E-2</v>
      </c>
      <c r="I42" s="98">
        <f>I33+I40</f>
        <v>4.3704193017211027E-2</v>
      </c>
      <c r="J42" s="98">
        <f>J40</f>
        <v>0</v>
      </c>
      <c r="K42" s="309">
        <f>K33+K40</f>
        <v>4.6125435780059711E-2</v>
      </c>
      <c r="L42" s="98">
        <f>L40</f>
        <v>0</v>
      </c>
      <c r="M42" s="309">
        <f>M33+M40</f>
        <v>7.661960122893012E-2</v>
      </c>
    </row>
    <row r="43" spans="1:13" ht="16.5" hidden="1" customHeight="1" thickTop="1" x14ac:dyDescent="0.3">
      <c r="A43" s="130"/>
      <c r="K43" s="310"/>
      <c r="M43" s="310"/>
    </row>
    <row r="44" spans="1:13" ht="15.75" hidden="1" customHeight="1" x14ac:dyDescent="0.3">
      <c r="A44" s="130" t="s">
        <v>159</v>
      </c>
      <c r="G44" s="91">
        <f>G22*70%</f>
        <v>1915.7823999999998</v>
      </c>
      <c r="K44" s="296"/>
      <c r="M44" s="296"/>
    </row>
    <row r="45" spans="1:13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821.04959999999994</v>
      </c>
      <c r="H45" s="20"/>
      <c r="I45" s="19"/>
      <c r="J45" s="19"/>
      <c r="K45" s="311"/>
      <c r="L45" s="19"/>
      <c r="M45" s="311"/>
    </row>
    <row r="46" spans="1:13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2865.3610999999996</v>
      </c>
      <c r="H46" s="98">
        <f>H35+H43</f>
        <v>0</v>
      </c>
      <c r="I46" s="98">
        <f>I35+I43</f>
        <v>0</v>
      </c>
      <c r="J46" s="98">
        <f>J43</f>
        <v>0</v>
      </c>
      <c r="K46" s="309">
        <f>K35+K43</f>
        <v>0</v>
      </c>
      <c r="L46" s="98">
        <f>L43</f>
        <v>0</v>
      </c>
      <c r="M46" s="309">
        <f>M35+M43</f>
        <v>0</v>
      </c>
    </row>
    <row r="47" spans="1:13" ht="16.2" thickBot="1" x14ac:dyDescent="0.35">
      <c r="A47" s="11"/>
      <c r="K47" s="292"/>
      <c r="M47" s="296"/>
    </row>
    <row r="48" spans="1:13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/>
      <c r="H48" s="429"/>
      <c r="I48" s="429"/>
      <c r="J48" s="429">
        <v>2160</v>
      </c>
      <c r="K48" s="418">
        <f>SUM(G48:J48)</f>
        <v>2160</v>
      </c>
      <c r="L48" s="279"/>
      <c r="M48" s="418"/>
    </row>
    <row r="49" spans="1:13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>
        <v>8332.2000000000007</v>
      </c>
      <c r="H49" s="430"/>
      <c r="I49" s="430">
        <v>2518.8000000000002</v>
      </c>
      <c r="J49" s="430">
        <v>3704</v>
      </c>
      <c r="K49" s="357">
        <f>SUM(G49:J49)</f>
        <v>14555</v>
      </c>
      <c r="L49" s="28"/>
      <c r="M49" s="357"/>
    </row>
    <row r="50" spans="1:13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M50" si="13">SUM(G48:G49)</f>
        <v>8332.2000000000007</v>
      </c>
      <c r="H50" s="28">
        <f t="shared" si="13"/>
        <v>0</v>
      </c>
      <c r="I50" s="28">
        <f t="shared" si="13"/>
        <v>2518.8000000000002</v>
      </c>
      <c r="J50" s="28">
        <f t="shared" si="13"/>
        <v>5864</v>
      </c>
      <c r="K50" s="357">
        <f t="shared" si="13"/>
        <v>16715</v>
      </c>
      <c r="L50" s="28">
        <f t="shared" si="13"/>
        <v>0</v>
      </c>
      <c r="M50" s="441">
        <f t="shared" si="13"/>
        <v>0</v>
      </c>
    </row>
    <row r="51" spans="1:13" ht="16.2" thickBot="1" x14ac:dyDescent="0.35">
      <c r="A51" s="257" t="s">
        <v>170</v>
      </c>
      <c r="K51" s="292"/>
      <c r="M51" s="296"/>
    </row>
    <row r="52" spans="1:13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1172.9279999999999</v>
      </c>
      <c r="H52" s="278">
        <f t="shared" si="14"/>
        <v>1983.8880000000001</v>
      </c>
      <c r="I52" s="279">
        <f t="shared" si="14"/>
        <v>1714.5840000000001</v>
      </c>
      <c r="J52" s="279">
        <f t="shared" si="14"/>
        <v>430.00800000000027</v>
      </c>
      <c r="K52" s="418">
        <f>SUM(G52:J52)</f>
        <v>5301.4079999999994</v>
      </c>
      <c r="L52" s="279"/>
      <c r="M52" s="418"/>
    </row>
    <row r="53" spans="1:13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-6768.2960000000003</v>
      </c>
      <c r="H53" s="26">
        <f t="shared" si="14"/>
        <v>2645.1840000000002</v>
      </c>
      <c r="I53" s="28">
        <f t="shared" si="14"/>
        <v>-232.6880000000001</v>
      </c>
      <c r="J53" s="28">
        <f t="shared" si="14"/>
        <v>-250.65599999999949</v>
      </c>
      <c r="K53" s="357">
        <f>SUM(G53:J53)</f>
        <v>-4606.4560000000001</v>
      </c>
      <c r="L53" s="28"/>
      <c r="M53" s="357"/>
    </row>
    <row r="54" spans="1:13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M54" si="15">SUM(G52:G53)</f>
        <v>-5595.3680000000004</v>
      </c>
      <c r="H54" s="28">
        <f t="shared" si="15"/>
        <v>4629.0720000000001</v>
      </c>
      <c r="I54" s="28">
        <f t="shared" si="15"/>
        <v>1481.896</v>
      </c>
      <c r="J54" s="28">
        <f t="shared" si="15"/>
        <v>179.35200000000077</v>
      </c>
      <c r="K54" s="357">
        <f t="shared" si="15"/>
        <v>694.95199999999932</v>
      </c>
      <c r="L54" s="28">
        <f t="shared" si="15"/>
        <v>0</v>
      </c>
      <c r="M54" s="441">
        <f t="shared" si="15"/>
        <v>0</v>
      </c>
    </row>
    <row r="55" spans="1:13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460">
        <f>K54+M32</f>
        <v>26793.235500000017</v>
      </c>
    </row>
  </sheetData>
  <mergeCells count="3">
    <mergeCell ref="B1:C1"/>
    <mergeCell ref="E1:F1"/>
    <mergeCell ref="G1:M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B2C1-7169-4FCB-8BE6-F4A13BCDBEDB}">
  <sheetPr>
    <pageSetUpPr fitToPage="1"/>
  </sheetPr>
  <dimension ref="A1:P55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N50" sqref="N50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1.6640625" style="1" customWidth="1" outlineLevel="3"/>
    <col min="8" max="13" width="14.109375" style="2" customWidth="1"/>
    <col min="14" max="14" width="13.44140625" style="2" customWidth="1"/>
    <col min="15" max="15" width="14.21875" style="2" customWidth="1"/>
    <col min="16" max="16" width="13.44140625" style="2" customWidth="1"/>
    <col min="17" max="16384" width="9.109375" style="1"/>
  </cols>
  <sheetData>
    <row r="1" spans="1:16" ht="27.75" customHeight="1" thickBot="1" x14ac:dyDescent="0.35">
      <c r="A1" s="415" t="s">
        <v>44</v>
      </c>
      <c r="B1" s="469"/>
      <c r="C1" s="469"/>
      <c r="D1" s="62"/>
      <c r="E1" s="470"/>
      <c r="F1" s="470"/>
      <c r="G1" s="146"/>
      <c r="H1" s="471">
        <v>45839</v>
      </c>
      <c r="I1" s="471"/>
      <c r="J1" s="471"/>
      <c r="K1" s="471"/>
      <c r="L1" s="471"/>
      <c r="M1" s="471"/>
      <c r="N1" s="471"/>
      <c r="O1" s="471"/>
      <c r="P1" s="472"/>
    </row>
    <row r="2" spans="1:16" ht="18" customHeight="1" thickBot="1" x14ac:dyDescent="0.35">
      <c r="A2" s="111"/>
      <c r="B2" s="33"/>
      <c r="C2" s="33"/>
      <c r="D2" s="68"/>
      <c r="E2" s="33"/>
      <c r="F2" s="132"/>
      <c r="G2" s="47" t="s">
        <v>38</v>
      </c>
      <c r="H2" s="330" t="s">
        <v>151</v>
      </c>
      <c r="I2" s="330" t="s">
        <v>152</v>
      </c>
      <c r="J2" s="330" t="s">
        <v>164</v>
      </c>
      <c r="K2" s="330" t="s">
        <v>176</v>
      </c>
      <c r="L2" s="330" t="s">
        <v>178</v>
      </c>
      <c r="M2" s="330" t="s">
        <v>177</v>
      </c>
      <c r="N2" s="331" t="s">
        <v>34</v>
      </c>
      <c r="O2" s="353" t="s">
        <v>59</v>
      </c>
      <c r="P2" s="443" t="s">
        <v>34</v>
      </c>
    </row>
    <row r="3" spans="1:16" ht="23.25" customHeight="1" thickBot="1" x14ac:dyDescent="0.35">
      <c r="A3" s="112" t="s">
        <v>33</v>
      </c>
      <c r="B3" s="65"/>
      <c r="C3" s="65"/>
      <c r="D3" s="7"/>
      <c r="E3" s="65"/>
      <c r="F3" s="133"/>
      <c r="G3" s="133"/>
      <c r="H3" s="433">
        <v>30804.04</v>
      </c>
      <c r="I3" s="433">
        <v>29318.17</v>
      </c>
      <c r="J3" s="433">
        <v>29411.98</v>
      </c>
      <c r="K3" s="433">
        <v>28013.56</v>
      </c>
      <c r="L3" s="433">
        <v>0</v>
      </c>
      <c r="M3" s="433"/>
      <c r="N3" s="294">
        <f>SUM(H3:L3)</f>
        <v>117547.75</v>
      </c>
      <c r="O3" s="430">
        <v>284888.56</v>
      </c>
      <c r="P3" s="357">
        <f>N3+O3</f>
        <v>402436.31</v>
      </c>
    </row>
    <row r="4" spans="1:16" s="6" customFormat="1" ht="16.2" thickBot="1" x14ac:dyDescent="0.35">
      <c r="A4" s="113" t="s">
        <v>45</v>
      </c>
      <c r="B4" s="71"/>
      <c r="C4" s="71"/>
      <c r="D4" s="68"/>
      <c r="E4" s="71"/>
      <c r="F4" s="134"/>
      <c r="G4" s="134"/>
      <c r="H4" s="434">
        <v>31</v>
      </c>
      <c r="I4" s="434">
        <v>33</v>
      </c>
      <c r="J4" s="434">
        <v>49</v>
      </c>
      <c r="K4" s="434">
        <v>21</v>
      </c>
      <c r="L4" s="463"/>
      <c r="M4" s="463"/>
      <c r="N4" s="295">
        <f>SUM(H4:K4)</f>
        <v>134</v>
      </c>
      <c r="O4" s="437">
        <v>273</v>
      </c>
      <c r="P4" s="444">
        <f t="shared" ref="P4:P17" si="0">N4+O4</f>
        <v>407</v>
      </c>
    </row>
    <row r="5" spans="1:16" x14ac:dyDescent="0.3">
      <c r="A5" s="114" t="s">
        <v>32</v>
      </c>
      <c r="D5" s="11"/>
      <c r="F5" s="135"/>
      <c r="G5" s="135"/>
      <c r="H5" s="435">
        <v>10439.9</v>
      </c>
      <c r="I5" s="435">
        <v>10028.1</v>
      </c>
      <c r="J5" s="436">
        <v>8896</v>
      </c>
      <c r="K5" s="436">
        <v>10423.299999999999</v>
      </c>
      <c r="L5" s="436"/>
      <c r="M5" s="436"/>
      <c r="N5" s="296">
        <f>SUM(H5:K5)</f>
        <v>39787.300000000003</v>
      </c>
      <c r="P5" s="358"/>
    </row>
    <row r="6" spans="1:16" x14ac:dyDescent="0.3">
      <c r="A6" s="114" t="s">
        <v>31</v>
      </c>
      <c r="B6" s="59"/>
      <c r="C6" s="59"/>
      <c r="D6" s="60"/>
      <c r="E6" s="59"/>
      <c r="F6" s="136"/>
      <c r="G6" s="136"/>
      <c r="H6" s="12">
        <v>2.15</v>
      </c>
      <c r="I6" s="12">
        <v>2.15</v>
      </c>
      <c r="J6" s="12">
        <v>2.15</v>
      </c>
      <c r="K6" s="12">
        <v>2.15</v>
      </c>
      <c r="L6" s="12"/>
      <c r="M6" s="12"/>
      <c r="N6" s="296">
        <v>2.15</v>
      </c>
      <c r="P6" s="358"/>
    </row>
    <row r="7" spans="1:16" x14ac:dyDescent="0.3">
      <c r="A7" s="114" t="s">
        <v>30</v>
      </c>
      <c r="B7" s="59"/>
      <c r="C7" s="59"/>
      <c r="D7" s="60"/>
      <c r="E7" s="59"/>
      <c r="F7" s="136"/>
      <c r="G7" s="136"/>
      <c r="H7" s="462">
        <v>4495.66</v>
      </c>
      <c r="I7" s="462">
        <v>4676.93</v>
      </c>
      <c r="J7" s="462">
        <v>3741.06</v>
      </c>
      <c r="K7" s="462">
        <v>4614.32</v>
      </c>
      <c r="L7" s="462"/>
      <c r="M7" s="462"/>
      <c r="N7" s="297"/>
      <c r="O7" s="101"/>
      <c r="P7" s="445"/>
    </row>
    <row r="8" spans="1:16" x14ac:dyDescent="0.3">
      <c r="A8" s="114" t="s">
        <v>29</v>
      </c>
      <c r="B8" s="59"/>
      <c r="C8" s="59"/>
      <c r="D8" s="60"/>
      <c r="E8" s="59"/>
      <c r="F8" s="136"/>
      <c r="G8" s="136"/>
      <c r="H8" s="57">
        <f t="shared" ref="H8:K8" si="1">H5/H7</f>
        <v>2.3222174274744978</v>
      </c>
      <c r="I8" s="57">
        <f t="shared" si="1"/>
        <v>2.1441629444956414</v>
      </c>
      <c r="J8" s="57">
        <f t="shared" si="1"/>
        <v>2.3779356652927244</v>
      </c>
      <c r="K8" s="57">
        <f t="shared" si="1"/>
        <v>2.2589027202274656</v>
      </c>
      <c r="L8" s="57"/>
      <c r="M8" s="57"/>
      <c r="N8" s="297"/>
      <c r="O8" s="101"/>
      <c r="P8" s="445"/>
    </row>
    <row r="9" spans="1:16" ht="16.2" thickBot="1" x14ac:dyDescent="0.35">
      <c r="A9" s="112" t="s">
        <v>66</v>
      </c>
      <c r="B9" s="55"/>
      <c r="C9" s="55"/>
      <c r="D9" s="56"/>
      <c r="E9" s="55"/>
      <c r="F9" s="140"/>
      <c r="G9" s="140"/>
      <c r="H9" s="92">
        <f t="shared" ref="H9:N9" si="2">H3/H5</f>
        <v>2.9506068065786071</v>
      </c>
      <c r="I9" s="92">
        <f t="shared" si="2"/>
        <v>2.9236016792812194</v>
      </c>
      <c r="J9" s="92">
        <f t="shared" si="2"/>
        <v>3.3062027877697839</v>
      </c>
      <c r="K9" s="92">
        <f t="shared" si="2"/>
        <v>2.6875903024953711</v>
      </c>
      <c r="L9" s="92"/>
      <c r="M9" s="92"/>
      <c r="N9" s="298">
        <f t="shared" si="2"/>
        <v>2.9544037921648365</v>
      </c>
      <c r="O9" s="4"/>
      <c r="P9" s="446"/>
    </row>
    <row r="10" spans="1:16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64"/>
      <c r="H10" s="47"/>
      <c r="I10" s="47"/>
      <c r="J10" s="47"/>
      <c r="K10" s="356"/>
      <c r="L10" s="356"/>
      <c r="M10" s="356"/>
      <c r="N10" s="267"/>
      <c r="O10" s="356"/>
      <c r="P10" s="447"/>
    </row>
    <row r="11" spans="1:16" x14ac:dyDescent="0.3">
      <c r="A11" s="114" t="s">
        <v>60</v>
      </c>
      <c r="B11" s="44"/>
      <c r="C11" s="44"/>
      <c r="D11" s="45"/>
      <c r="E11" s="44"/>
      <c r="F11" s="138"/>
      <c r="G11" s="44"/>
      <c r="H11" s="19"/>
      <c r="I11" s="20"/>
      <c r="J11" s="19"/>
      <c r="K11" s="19"/>
      <c r="L11" s="19"/>
      <c r="M11" s="19"/>
      <c r="N11" s="359">
        <f t="shared" ref="N11:N17" si="3">SUM(H11:K11)</f>
        <v>0</v>
      </c>
      <c r="O11" s="438">
        <v>252549.23</v>
      </c>
      <c r="P11" s="359">
        <f t="shared" si="0"/>
        <v>252549.23</v>
      </c>
    </row>
    <row r="12" spans="1:16" x14ac:dyDescent="0.3">
      <c r="A12" s="114" t="s">
        <v>23</v>
      </c>
      <c r="B12" s="2"/>
      <c r="C12" s="2"/>
      <c r="D12" s="13"/>
      <c r="E12" s="2"/>
      <c r="F12" s="12"/>
      <c r="G12" s="2"/>
      <c r="H12" s="19">
        <f>H7*H6</f>
        <v>9665.6689999999999</v>
      </c>
      <c r="I12" s="19">
        <f t="shared" ref="I12:J12" si="4">I7*I6</f>
        <v>10055.3995</v>
      </c>
      <c r="J12" s="19">
        <f t="shared" si="4"/>
        <v>8043.2789999999995</v>
      </c>
      <c r="K12" s="19">
        <f>K7*K6</f>
        <v>9920.7879999999986</v>
      </c>
      <c r="L12" s="19"/>
      <c r="M12" s="19"/>
      <c r="N12" s="359">
        <f t="shared" si="3"/>
        <v>37685.135499999997</v>
      </c>
      <c r="O12" s="19"/>
      <c r="P12" s="359">
        <f t="shared" si="0"/>
        <v>37685.135499999997</v>
      </c>
    </row>
    <row r="13" spans="1:16" x14ac:dyDescent="0.3">
      <c r="A13" s="114" t="s">
        <v>22</v>
      </c>
      <c r="B13" s="2"/>
      <c r="C13" s="2"/>
      <c r="D13" s="13"/>
      <c r="E13" s="2"/>
      <c r="F13" s="12"/>
      <c r="G13" s="2"/>
      <c r="H13" s="438">
        <v>2437</v>
      </c>
      <c r="I13" s="438">
        <v>2051.1999999999998</v>
      </c>
      <c r="J13" s="438">
        <v>1745.9</v>
      </c>
      <c r="K13" s="438">
        <v>2284.61</v>
      </c>
      <c r="L13" s="438"/>
      <c r="M13" s="438"/>
      <c r="N13" s="359">
        <f t="shared" si="3"/>
        <v>8518.7100000000009</v>
      </c>
      <c r="O13" s="19"/>
      <c r="P13" s="359">
        <f t="shared" si="0"/>
        <v>8518.7100000000009</v>
      </c>
    </row>
    <row r="14" spans="1:16" x14ac:dyDescent="0.3">
      <c r="A14" s="114" t="s">
        <v>21</v>
      </c>
      <c r="B14" s="2"/>
      <c r="C14" s="2"/>
      <c r="D14" s="13"/>
      <c r="E14" s="2"/>
      <c r="F14" s="12"/>
      <c r="G14" s="2"/>
      <c r="H14" s="438">
        <v>310</v>
      </c>
      <c r="I14" s="438">
        <v>326</v>
      </c>
      <c r="J14" s="438">
        <v>490</v>
      </c>
      <c r="K14" s="438">
        <v>225</v>
      </c>
      <c r="L14" s="438"/>
      <c r="M14" s="438"/>
      <c r="N14" s="359">
        <f t="shared" si="3"/>
        <v>1351</v>
      </c>
      <c r="O14" s="19"/>
      <c r="P14" s="359">
        <f t="shared" si="0"/>
        <v>1351</v>
      </c>
    </row>
    <row r="15" spans="1:16" x14ac:dyDescent="0.3">
      <c r="A15" s="114" t="s">
        <v>84</v>
      </c>
      <c r="B15" s="2"/>
      <c r="C15" s="2"/>
      <c r="D15" s="13"/>
      <c r="E15" s="2"/>
      <c r="F15" s="12"/>
      <c r="G15" s="2"/>
      <c r="H15" s="438">
        <v>255</v>
      </c>
      <c r="I15" s="438">
        <v>265</v>
      </c>
      <c r="J15" s="438">
        <v>330</v>
      </c>
      <c r="K15" s="438">
        <v>190</v>
      </c>
      <c r="L15" s="438"/>
      <c r="M15" s="438"/>
      <c r="N15" s="359">
        <f t="shared" si="3"/>
        <v>1040</v>
      </c>
      <c r="O15" s="19"/>
      <c r="P15" s="359">
        <f t="shared" si="0"/>
        <v>1040</v>
      </c>
    </row>
    <row r="16" spans="1:16" x14ac:dyDescent="0.3">
      <c r="A16" s="114" t="s">
        <v>174</v>
      </c>
      <c r="B16" s="2"/>
      <c r="C16" s="2"/>
      <c r="D16" s="13"/>
      <c r="E16" s="2"/>
      <c r="F16" s="12"/>
      <c r="G16" s="2"/>
      <c r="H16" s="438">
        <v>4375.6000000000004</v>
      </c>
      <c r="I16" s="438">
        <v>4494.8999999999996</v>
      </c>
      <c r="J16" s="438">
        <v>4629.8999999999996</v>
      </c>
      <c r="K16" s="438">
        <v>4309.8999999999996</v>
      </c>
      <c r="L16" s="438"/>
      <c r="M16" s="438"/>
      <c r="N16" s="359">
        <f t="shared" si="3"/>
        <v>17810.3</v>
      </c>
      <c r="O16" s="19"/>
      <c r="P16" s="359">
        <f t="shared" si="0"/>
        <v>17810.3</v>
      </c>
    </row>
    <row r="17" spans="1:16" ht="16.2" thickBot="1" x14ac:dyDescent="0.35">
      <c r="A17" s="114" t="s">
        <v>173</v>
      </c>
      <c r="B17" s="2"/>
      <c r="C17" s="2"/>
      <c r="D17" s="13"/>
      <c r="E17" s="2"/>
      <c r="F17" s="12"/>
      <c r="G17" s="2"/>
      <c r="H17" s="438">
        <v>500</v>
      </c>
      <c r="I17" s="439">
        <v>500</v>
      </c>
      <c r="J17" s="439">
        <v>1000</v>
      </c>
      <c r="K17" s="439"/>
      <c r="L17" s="439"/>
      <c r="M17" s="439"/>
      <c r="N17" s="359">
        <f t="shared" si="3"/>
        <v>2000</v>
      </c>
      <c r="O17" s="19">
        <v>0</v>
      </c>
      <c r="P17" s="359">
        <f t="shared" si="0"/>
        <v>2000</v>
      </c>
    </row>
    <row r="18" spans="1:16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2"/>
      <c r="H18" s="315">
        <f>SUM(H11:H17)</f>
        <v>17543.269</v>
      </c>
      <c r="I18" s="315">
        <f>SUM(I11:I17)</f>
        <v>17692.499499999998</v>
      </c>
      <c r="J18" s="315">
        <f>SUM(J11:J17)</f>
        <v>16239.079</v>
      </c>
      <c r="K18" s="315">
        <f>SUM(K11:K17)</f>
        <v>16930.297999999999</v>
      </c>
      <c r="L18" s="315"/>
      <c r="M18" s="315"/>
      <c r="N18" s="441">
        <f>SUM(N11:N17)</f>
        <v>68405.145499999999</v>
      </c>
      <c r="O18" s="35"/>
      <c r="P18" s="441">
        <f>SUM(P11:P17)</f>
        <v>320954.37550000002</v>
      </c>
    </row>
    <row r="19" spans="1:16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312"/>
      <c r="H19" s="448">
        <f t="shared" ref="H19:P19" si="5">H18/H3</f>
        <v>0.56951195362686191</v>
      </c>
      <c r="I19" s="448">
        <f t="shared" si="5"/>
        <v>0.60346534248215356</v>
      </c>
      <c r="J19" s="448">
        <f t="shared" si="5"/>
        <v>0.55212464444760267</v>
      </c>
      <c r="K19" s="448">
        <f t="shared" si="5"/>
        <v>0.60436081669020281</v>
      </c>
      <c r="L19" s="448"/>
      <c r="M19" s="448"/>
      <c r="N19" s="442">
        <f t="shared" si="5"/>
        <v>0.58193496260030497</v>
      </c>
      <c r="O19" s="431">
        <f t="shared" si="5"/>
        <v>0</v>
      </c>
      <c r="P19" s="442">
        <f t="shared" si="5"/>
        <v>0.79752837287470413</v>
      </c>
    </row>
    <row r="20" spans="1:16" x14ac:dyDescent="0.3">
      <c r="A20" s="114" t="s">
        <v>16</v>
      </c>
      <c r="B20" s="2"/>
      <c r="D20" s="11"/>
      <c r="E20" s="2" t="s">
        <v>14</v>
      </c>
      <c r="F20" s="12">
        <v>0.24</v>
      </c>
      <c r="G20" s="2"/>
      <c r="H20" s="19">
        <f>H5*$F20</f>
        <v>2505.576</v>
      </c>
      <c r="I20" s="20">
        <f>I5*$F20</f>
        <v>2406.7440000000001</v>
      </c>
      <c r="J20" s="19">
        <f>J5*$F20</f>
        <v>2135.04</v>
      </c>
      <c r="K20" s="19">
        <f>K5*$F20</f>
        <v>2501.5919999999996</v>
      </c>
      <c r="L20" s="19"/>
      <c r="M20" s="19"/>
      <c r="N20" s="359">
        <f>SUM(H20:K20)</f>
        <v>9548.9519999999993</v>
      </c>
      <c r="O20" s="19">
        <f>O5*$F20</f>
        <v>0</v>
      </c>
      <c r="P20" s="359">
        <f>SUM(H20:O20)</f>
        <v>19097.903999999999</v>
      </c>
    </row>
    <row r="21" spans="1:16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 t="s">
        <v>179</v>
      </c>
      <c r="H21" s="28">
        <f>H5*$F21</f>
        <v>3340.768</v>
      </c>
      <c r="I21" s="26">
        <f>I5*$F21</f>
        <v>3208.9920000000002</v>
      </c>
      <c r="J21" s="28">
        <f>J5*$F21</f>
        <v>2846.7200000000003</v>
      </c>
      <c r="K21" s="28">
        <f>K5*$F21</f>
        <v>3335.4559999999997</v>
      </c>
      <c r="L21" s="28">
        <v>0</v>
      </c>
      <c r="M21" s="28">
        <v>0</v>
      </c>
      <c r="N21" s="357">
        <f>SUM(H21:K21)</f>
        <v>12731.936</v>
      </c>
      <c r="O21" s="28">
        <f>O5*$F21</f>
        <v>0</v>
      </c>
      <c r="P21" s="357">
        <f>SUM(H21:O21)</f>
        <v>25463.871999999999</v>
      </c>
    </row>
    <row r="22" spans="1:16" s="6" customFormat="1" ht="16.2" thickBot="1" x14ac:dyDescent="0.35">
      <c r="A22" s="112"/>
      <c r="B22" s="4"/>
      <c r="C22" s="4"/>
      <c r="D22" s="5"/>
      <c r="E22" s="4"/>
      <c r="F22" s="3"/>
      <c r="G22" s="4"/>
      <c r="H22" s="28">
        <f t="shared" ref="H22:P22" si="6">SUM(H20:H21)</f>
        <v>5846.3440000000001</v>
      </c>
      <c r="I22" s="28">
        <f t="shared" si="6"/>
        <v>5615.7360000000008</v>
      </c>
      <c r="J22" s="28">
        <f t="shared" si="6"/>
        <v>4981.76</v>
      </c>
      <c r="K22" s="28">
        <f t="shared" si="6"/>
        <v>5837.0479999999989</v>
      </c>
      <c r="L22" s="28"/>
      <c r="M22" s="28"/>
      <c r="N22" s="357">
        <f t="shared" si="6"/>
        <v>22280.887999999999</v>
      </c>
      <c r="O22" s="28">
        <f t="shared" si="6"/>
        <v>0</v>
      </c>
      <c r="P22" s="441">
        <f t="shared" si="6"/>
        <v>44561.775999999998</v>
      </c>
    </row>
    <row r="23" spans="1:16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2"/>
      <c r="H23" s="19">
        <v>90</v>
      </c>
      <c r="I23" s="20">
        <v>90</v>
      </c>
      <c r="J23" s="19">
        <v>90</v>
      </c>
      <c r="K23" s="19">
        <v>90</v>
      </c>
      <c r="L23" s="19"/>
      <c r="M23" s="19"/>
      <c r="N23" s="359">
        <f t="shared" ref="N23:N28" si="7">SUM(H23:K23)</f>
        <v>360</v>
      </c>
      <c r="O23" s="19">
        <v>0</v>
      </c>
      <c r="P23" s="359">
        <f>N23+O23</f>
        <v>360</v>
      </c>
    </row>
    <row r="24" spans="1:16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2"/>
      <c r="H24" s="19">
        <v>233</v>
      </c>
      <c r="I24" s="20">
        <v>233</v>
      </c>
      <c r="J24" s="19">
        <v>466</v>
      </c>
      <c r="K24" s="19">
        <v>466</v>
      </c>
      <c r="L24" s="19"/>
      <c r="M24" s="19"/>
      <c r="N24" s="359">
        <f t="shared" si="7"/>
        <v>1398</v>
      </c>
      <c r="O24" s="19">
        <v>0</v>
      </c>
      <c r="P24" s="359">
        <f t="shared" ref="P24:P32" si="8">N24+O24</f>
        <v>1398</v>
      </c>
    </row>
    <row r="25" spans="1:16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2"/>
      <c r="H25" s="19">
        <v>600</v>
      </c>
      <c r="I25" s="20">
        <v>600</v>
      </c>
      <c r="J25" s="19">
        <v>500</v>
      </c>
      <c r="K25" s="19">
        <v>600</v>
      </c>
      <c r="L25" s="19"/>
      <c r="M25" s="19"/>
      <c r="N25" s="359">
        <f t="shared" si="7"/>
        <v>2300</v>
      </c>
      <c r="O25" s="19">
        <v>0</v>
      </c>
      <c r="P25" s="359">
        <f t="shared" si="8"/>
        <v>2300</v>
      </c>
    </row>
    <row r="26" spans="1:16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2"/>
      <c r="H26" s="19">
        <v>67</v>
      </c>
      <c r="I26" s="20">
        <v>67</v>
      </c>
      <c r="J26" s="19">
        <v>67</v>
      </c>
      <c r="K26" s="19">
        <v>67</v>
      </c>
      <c r="L26" s="19"/>
      <c r="M26" s="19"/>
      <c r="N26" s="359">
        <f t="shared" si="7"/>
        <v>268</v>
      </c>
      <c r="O26" s="19">
        <v>0</v>
      </c>
      <c r="P26" s="359">
        <f t="shared" si="8"/>
        <v>268</v>
      </c>
    </row>
    <row r="27" spans="1:16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2"/>
      <c r="H27" s="15">
        <v>90</v>
      </c>
      <c r="I27" s="20">
        <v>90</v>
      </c>
      <c r="J27" s="15">
        <v>90</v>
      </c>
      <c r="K27" s="15">
        <v>90</v>
      </c>
      <c r="L27" s="15"/>
      <c r="M27" s="15"/>
      <c r="N27" s="359">
        <f t="shared" si="7"/>
        <v>360</v>
      </c>
      <c r="O27" s="15">
        <v>0</v>
      </c>
      <c r="P27" s="359">
        <f t="shared" si="8"/>
        <v>360</v>
      </c>
    </row>
    <row r="28" spans="1:16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4"/>
      <c r="H28" s="75">
        <v>3200</v>
      </c>
      <c r="I28" s="26">
        <v>3200</v>
      </c>
      <c r="J28" s="75">
        <v>1600</v>
      </c>
      <c r="K28" s="75">
        <v>3200</v>
      </c>
      <c r="L28" s="75"/>
      <c r="M28" s="75"/>
      <c r="N28" s="357">
        <f t="shared" si="7"/>
        <v>11200</v>
      </c>
      <c r="O28" s="75">
        <v>0</v>
      </c>
      <c r="P28" s="357">
        <f t="shared" si="8"/>
        <v>11200</v>
      </c>
    </row>
    <row r="29" spans="1:16" s="6" customFormat="1" ht="16.2" thickBot="1" x14ac:dyDescent="0.35">
      <c r="A29" s="112"/>
      <c r="B29" s="4"/>
      <c r="C29" s="4"/>
      <c r="D29" s="5"/>
      <c r="E29" s="4"/>
      <c r="F29" s="3"/>
      <c r="G29" s="4"/>
      <c r="H29" s="28">
        <f t="shared" ref="H29:K29" si="9">SUM(H23:H28)</f>
        <v>4280</v>
      </c>
      <c r="I29" s="28">
        <f t="shared" si="9"/>
        <v>4280</v>
      </c>
      <c r="J29" s="28">
        <f t="shared" si="9"/>
        <v>2813</v>
      </c>
      <c r="K29" s="28">
        <f t="shared" si="9"/>
        <v>4513</v>
      </c>
      <c r="L29" s="28"/>
      <c r="M29" s="28"/>
      <c r="N29" s="357">
        <f>SUM(N23:N28)</f>
        <v>15886</v>
      </c>
      <c r="O29" s="28">
        <f t="shared" ref="O29" si="10">SUM(O23:O28)</f>
        <v>0</v>
      </c>
      <c r="P29" s="357">
        <f t="shared" si="8"/>
        <v>15886</v>
      </c>
    </row>
    <row r="30" spans="1:16" ht="16.2" thickBot="1" x14ac:dyDescent="0.35">
      <c r="A30" s="321" t="s">
        <v>2</v>
      </c>
      <c r="B30" s="292"/>
      <c r="C30" s="292"/>
      <c r="D30" s="322"/>
      <c r="E30" s="292"/>
      <c r="F30" s="296"/>
      <c r="G30" s="292"/>
      <c r="H30" s="323">
        <f t="shared" ref="H30:O30" si="11">H18+H22+H23+H24+H25+H26+H27+H28</f>
        <v>27669.613000000001</v>
      </c>
      <c r="I30" s="323">
        <f t="shared" si="11"/>
        <v>27588.235499999999</v>
      </c>
      <c r="J30" s="323">
        <f t="shared" si="11"/>
        <v>24033.839</v>
      </c>
      <c r="K30" s="323">
        <f t="shared" si="11"/>
        <v>27280.345999999998</v>
      </c>
      <c r="L30" s="323"/>
      <c r="M30" s="323"/>
      <c r="N30" s="321">
        <f t="shared" si="11"/>
        <v>106572.03349999999</v>
      </c>
      <c r="O30" s="432">
        <f t="shared" si="11"/>
        <v>0</v>
      </c>
      <c r="P30" s="321">
        <f t="shared" si="8"/>
        <v>106572.03349999999</v>
      </c>
    </row>
    <row r="31" spans="1:16" ht="16.8" thickTop="1" thickBot="1" x14ac:dyDescent="0.35">
      <c r="A31" s="114"/>
      <c r="D31" s="11"/>
      <c r="F31" s="135"/>
      <c r="H31" s="19"/>
      <c r="I31" s="20"/>
      <c r="J31" s="19"/>
      <c r="K31" s="19"/>
      <c r="L31" s="19"/>
      <c r="M31" s="19"/>
      <c r="N31" s="359"/>
      <c r="O31" s="19"/>
      <c r="P31" s="359">
        <f t="shared" si="8"/>
        <v>0</v>
      </c>
    </row>
    <row r="32" spans="1:16" x14ac:dyDescent="0.3">
      <c r="A32" s="449" t="s">
        <v>1</v>
      </c>
      <c r="B32" s="450"/>
      <c r="C32" s="450"/>
      <c r="D32" s="451"/>
      <c r="E32" s="450">
        <v>0</v>
      </c>
      <c r="F32" s="452"/>
      <c r="G32" s="450"/>
      <c r="H32" s="453">
        <f>H3-H30</f>
        <v>3134.4269999999997</v>
      </c>
      <c r="I32" s="453">
        <f>I3-I30</f>
        <v>1729.9344999999994</v>
      </c>
      <c r="J32" s="453">
        <f>J3-J30</f>
        <v>5378.1409999999996</v>
      </c>
      <c r="K32" s="453">
        <f>K3-K30</f>
        <v>733.21400000000358</v>
      </c>
      <c r="L32" s="453"/>
      <c r="M32" s="453"/>
      <c r="N32" s="454">
        <f>N3-N30</f>
        <v>10975.71650000001</v>
      </c>
      <c r="O32" s="453">
        <f>O3-O11</f>
        <v>32339.329999999987</v>
      </c>
      <c r="P32" s="454">
        <f t="shared" si="8"/>
        <v>43315.046499999997</v>
      </c>
    </row>
    <row r="33" spans="1:16" ht="16.2" thickBot="1" x14ac:dyDescent="0.35">
      <c r="A33" s="261" t="s">
        <v>0</v>
      </c>
      <c r="B33" s="320"/>
      <c r="C33" s="320"/>
      <c r="D33" s="455"/>
      <c r="E33" s="320"/>
      <c r="F33" s="456"/>
      <c r="G33" s="320"/>
      <c r="H33" s="457">
        <f t="shared" ref="H33:P33" si="12">H32/H3</f>
        <v>0.10175376346738933</v>
      </c>
      <c r="I33" s="457">
        <f t="shared" si="12"/>
        <v>5.9005541614636912E-2</v>
      </c>
      <c r="J33" s="457">
        <f t="shared" si="12"/>
        <v>0.18285545549806576</v>
      </c>
      <c r="K33" s="457">
        <f t="shared" si="12"/>
        <v>2.6173538814774116E-2</v>
      </c>
      <c r="L33" s="457"/>
      <c r="M33" s="457"/>
      <c r="N33" s="458">
        <f t="shared" si="12"/>
        <v>9.3372408234100687E-2</v>
      </c>
      <c r="O33" s="459">
        <f t="shared" si="12"/>
        <v>0.11351571997134595</v>
      </c>
      <c r="P33" s="458">
        <f t="shared" si="12"/>
        <v>0.1076320536285605</v>
      </c>
    </row>
    <row r="34" spans="1:16" ht="15.75" hidden="1" customHeight="1" x14ac:dyDescent="0.3">
      <c r="A34" s="114"/>
      <c r="F34" s="135"/>
      <c r="N34" s="296"/>
      <c r="P34" s="296"/>
    </row>
    <row r="35" spans="1:16" ht="15.75" hidden="1" customHeight="1" x14ac:dyDescent="0.3">
      <c r="A35" s="114" t="s">
        <v>72</v>
      </c>
      <c r="F35" s="135"/>
      <c r="H35" s="101">
        <v>0</v>
      </c>
      <c r="I35" s="101">
        <v>0</v>
      </c>
      <c r="J35" s="101">
        <v>0</v>
      </c>
      <c r="N35" s="307">
        <f>SUM(H35:J35)</f>
        <v>0</v>
      </c>
      <c r="P35" s="307">
        <f>SUM(H35:K35)</f>
        <v>0</v>
      </c>
    </row>
    <row r="36" spans="1:16" ht="15.75" hidden="1" customHeight="1" x14ac:dyDescent="0.3">
      <c r="A36" s="114" t="s">
        <v>154</v>
      </c>
      <c r="F36" s="135"/>
      <c r="H36" s="2">
        <f>H6</f>
        <v>2.15</v>
      </c>
      <c r="N36" s="296"/>
      <c r="P36" s="296"/>
    </row>
    <row r="37" spans="1:16" ht="15.75" hidden="1" customHeight="1" x14ac:dyDescent="0.3">
      <c r="A37" s="145" t="s">
        <v>85</v>
      </c>
      <c r="F37" s="135"/>
      <c r="H37" s="116">
        <f>H36-2.05</f>
        <v>0.10000000000000009</v>
      </c>
      <c r="I37" s="116" t="s">
        <v>83</v>
      </c>
      <c r="J37" s="116" t="s">
        <v>83</v>
      </c>
      <c r="K37" s="116"/>
      <c r="L37" s="116"/>
      <c r="M37" s="116"/>
      <c r="N37" s="308" t="s">
        <v>83</v>
      </c>
      <c r="O37" s="116"/>
      <c r="P37" s="308" t="s">
        <v>83</v>
      </c>
    </row>
    <row r="38" spans="1:16" ht="31.5" hidden="1" customHeight="1" x14ac:dyDescent="0.3">
      <c r="A38" s="130" t="s">
        <v>73</v>
      </c>
      <c r="F38" s="135"/>
      <c r="H38" s="20">
        <f>H7*H37</f>
        <v>449.56600000000037</v>
      </c>
      <c r="I38" s="20">
        <f>I7*0.2</f>
        <v>935.38600000000008</v>
      </c>
      <c r="J38" s="20">
        <f>J7*0.2</f>
        <v>748.21199999999999</v>
      </c>
      <c r="K38" s="91">
        <v>0</v>
      </c>
      <c r="L38" s="91"/>
      <c r="M38" s="91"/>
      <c r="N38" s="300">
        <f>SUM(H38:K38)</f>
        <v>2133.1640000000007</v>
      </c>
      <c r="O38" s="91">
        <v>0</v>
      </c>
      <c r="P38" s="300">
        <f>SUM(H38:O38)</f>
        <v>4266.3280000000013</v>
      </c>
    </row>
    <row r="39" spans="1:16" ht="32.25" hidden="1" customHeight="1" thickBot="1" x14ac:dyDescent="0.35">
      <c r="A39" s="131" t="s">
        <v>82</v>
      </c>
      <c r="B39" s="7"/>
      <c r="C39" s="6"/>
      <c r="D39" s="6"/>
      <c r="E39" s="6"/>
      <c r="F39" s="90"/>
      <c r="H39" s="98">
        <f>H32+H38</f>
        <v>3583.9929999999999</v>
      </c>
      <c r="I39" s="98">
        <f>I32+I38</f>
        <v>2665.3204999999994</v>
      </c>
      <c r="J39" s="98">
        <f>J32+J38</f>
        <v>6126.3529999999992</v>
      </c>
      <c r="K39" s="98">
        <f>K38</f>
        <v>0</v>
      </c>
      <c r="L39" s="98"/>
      <c r="M39" s="98"/>
      <c r="N39" s="309">
        <f>N32+N38</f>
        <v>13108.88050000001</v>
      </c>
      <c r="O39" s="98">
        <f>O38</f>
        <v>0</v>
      </c>
      <c r="P39" s="309">
        <f>P32+P38</f>
        <v>47581.374499999998</v>
      </c>
    </row>
    <row r="40" spans="1:16" ht="15.75" hidden="1" customHeight="1" x14ac:dyDescent="0.3">
      <c r="A40" s="130"/>
      <c r="N40" s="296"/>
      <c r="P40" s="296"/>
    </row>
    <row r="41" spans="1:16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461"/>
      <c r="H41" s="19">
        <f>0.5*H22</f>
        <v>2923.172</v>
      </c>
      <c r="I41" s="20"/>
      <c r="J41" s="19"/>
      <c r="K41" s="19"/>
      <c r="L41" s="19"/>
      <c r="M41" s="19"/>
      <c r="N41" s="300"/>
      <c r="O41" s="19"/>
      <c r="P41" s="300"/>
    </row>
    <row r="42" spans="1:16" ht="32.25" hidden="1" customHeight="1" thickBot="1" x14ac:dyDescent="0.35">
      <c r="A42" s="131" t="s">
        <v>158</v>
      </c>
      <c r="B42" s="7"/>
      <c r="C42" s="6"/>
      <c r="D42" s="6"/>
      <c r="E42" s="6"/>
      <c r="F42" s="90"/>
      <c r="H42" s="98">
        <f>H33+H40</f>
        <v>0.10175376346738933</v>
      </c>
      <c r="I42" s="98">
        <f>I33+I40</f>
        <v>5.9005541614636912E-2</v>
      </c>
      <c r="J42" s="98">
        <f>J33+J40</f>
        <v>0.18285545549806576</v>
      </c>
      <c r="K42" s="98">
        <f>K40</f>
        <v>0</v>
      </c>
      <c r="L42" s="98"/>
      <c r="M42" s="98"/>
      <c r="N42" s="309">
        <f>N33+N40</f>
        <v>9.3372408234100687E-2</v>
      </c>
      <c r="O42" s="98">
        <f>O40</f>
        <v>0</v>
      </c>
      <c r="P42" s="309">
        <f>P33+P40</f>
        <v>0.1076320536285605</v>
      </c>
    </row>
    <row r="43" spans="1:16" ht="16.5" hidden="1" customHeight="1" thickTop="1" x14ac:dyDescent="0.3">
      <c r="A43" s="130"/>
      <c r="N43" s="310"/>
      <c r="P43" s="310"/>
    </row>
    <row r="44" spans="1:16" ht="15.75" hidden="1" customHeight="1" x14ac:dyDescent="0.3">
      <c r="A44" s="130" t="s">
        <v>159</v>
      </c>
      <c r="H44" s="91">
        <f>H22*70%</f>
        <v>4092.4407999999999</v>
      </c>
      <c r="N44" s="296"/>
      <c r="P44" s="296"/>
    </row>
    <row r="45" spans="1:16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461"/>
      <c r="H45" s="20">
        <f>H22*30%</f>
        <v>1753.9032</v>
      </c>
      <c r="I45" s="20"/>
      <c r="J45" s="19"/>
      <c r="K45" s="19"/>
      <c r="L45" s="19"/>
      <c r="M45" s="19"/>
      <c r="N45" s="311"/>
      <c r="O45" s="19"/>
      <c r="P45" s="311"/>
    </row>
    <row r="46" spans="1:16" ht="32.25" hidden="1" customHeight="1" thickBot="1" x14ac:dyDescent="0.35">
      <c r="A46" s="131" t="s">
        <v>155</v>
      </c>
      <c r="B46" s="7"/>
      <c r="C46" s="6"/>
      <c r="D46" s="6"/>
      <c r="E46" s="6"/>
      <c r="F46" s="90"/>
      <c r="H46" s="98">
        <f>H32+H45</f>
        <v>4888.3301999999994</v>
      </c>
      <c r="I46" s="98">
        <f>I35+I43</f>
        <v>0</v>
      </c>
      <c r="J46" s="98">
        <f>J35+J43</f>
        <v>0</v>
      </c>
      <c r="K46" s="98">
        <f>K43</f>
        <v>0</v>
      </c>
      <c r="L46" s="98"/>
      <c r="M46" s="98"/>
      <c r="N46" s="309">
        <f>N35+N43</f>
        <v>0</v>
      </c>
      <c r="O46" s="98">
        <f>O43</f>
        <v>0</v>
      </c>
      <c r="P46" s="309">
        <f>P35+P43</f>
        <v>0</v>
      </c>
    </row>
    <row r="47" spans="1:16" ht="16.2" thickBot="1" x14ac:dyDescent="0.35">
      <c r="A47" s="11"/>
      <c r="N47" s="292"/>
      <c r="P47" s="296"/>
    </row>
    <row r="48" spans="1:16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118"/>
      <c r="H48" s="429">
        <v>195</v>
      </c>
      <c r="I48" s="429">
        <v>295</v>
      </c>
      <c r="J48" s="429">
        <v>4235</v>
      </c>
      <c r="K48" s="429">
        <v>3455</v>
      </c>
      <c r="L48" s="429"/>
      <c r="M48" s="429"/>
      <c r="N48" s="418">
        <f>SUM(H48:K48)</f>
        <v>8180</v>
      </c>
      <c r="O48" s="279"/>
      <c r="P48" s="418"/>
    </row>
    <row r="49" spans="1:16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28">
        <v>0</v>
      </c>
      <c r="H49" s="430">
        <v>3596.2</v>
      </c>
      <c r="I49" s="430">
        <v>546.4</v>
      </c>
      <c r="J49" s="430">
        <v>4069.5</v>
      </c>
      <c r="K49" s="430">
        <v>3208.8</v>
      </c>
      <c r="L49" s="430">
        <v>0</v>
      </c>
      <c r="M49" s="430">
        <v>371</v>
      </c>
      <c r="N49" s="357">
        <v>11791.9</v>
      </c>
      <c r="O49" s="28"/>
      <c r="P49" s="357"/>
    </row>
    <row r="50" spans="1:16" s="6" customFormat="1" ht="16.2" thickBot="1" x14ac:dyDescent="0.35">
      <c r="A50" s="112"/>
      <c r="B50" s="4"/>
      <c r="C50" s="4"/>
      <c r="D50" s="5"/>
      <c r="E50" s="4"/>
      <c r="F50" s="3"/>
      <c r="G50" s="4"/>
      <c r="H50" s="28">
        <f t="shared" ref="H50:P50" si="13">SUM(H48:H49)</f>
        <v>3791.2</v>
      </c>
      <c r="I50" s="28">
        <f t="shared" si="13"/>
        <v>841.4</v>
      </c>
      <c r="J50" s="28">
        <f t="shared" si="13"/>
        <v>8304.5</v>
      </c>
      <c r="K50" s="28">
        <f t="shared" si="13"/>
        <v>6663.8</v>
      </c>
      <c r="L50" s="28"/>
      <c r="M50" s="28"/>
      <c r="N50" s="357">
        <f t="shared" si="13"/>
        <v>19971.900000000001</v>
      </c>
      <c r="O50" s="28">
        <f t="shared" si="13"/>
        <v>0</v>
      </c>
      <c r="P50" s="441">
        <f t="shared" si="13"/>
        <v>0</v>
      </c>
    </row>
    <row r="51" spans="1:16" ht="16.2" thickBot="1" x14ac:dyDescent="0.35">
      <c r="A51" s="257" t="s">
        <v>170</v>
      </c>
      <c r="N51" s="292"/>
      <c r="P51" s="296"/>
    </row>
    <row r="52" spans="1:16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118"/>
      <c r="H52" s="279">
        <f t="shared" ref="H52:K53" si="14">H20-H48</f>
        <v>2310.576</v>
      </c>
      <c r="I52" s="278">
        <f t="shared" si="14"/>
        <v>2111.7440000000001</v>
      </c>
      <c r="J52" s="279">
        <f t="shared" si="14"/>
        <v>-2099.96</v>
      </c>
      <c r="K52" s="279">
        <f t="shared" si="14"/>
        <v>-953.40800000000036</v>
      </c>
      <c r="L52" s="279"/>
      <c r="M52" s="279"/>
      <c r="N52" s="418">
        <f>SUM(H52:K52)</f>
        <v>1368.9519999999993</v>
      </c>
      <c r="O52" s="279"/>
      <c r="P52" s="418"/>
    </row>
    <row r="53" spans="1:16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4"/>
      <c r="H53" s="28">
        <f t="shared" si="14"/>
        <v>-255.43199999999979</v>
      </c>
      <c r="I53" s="26">
        <f t="shared" si="14"/>
        <v>2662.5920000000001</v>
      </c>
      <c r="J53" s="28">
        <f t="shared" si="14"/>
        <v>-1222.7799999999997</v>
      </c>
      <c r="K53" s="28">
        <f t="shared" si="14"/>
        <v>126.65599999999949</v>
      </c>
      <c r="L53" s="28"/>
      <c r="M53" s="28"/>
      <c r="N53" s="357">
        <f>SUM(H53:K53)</f>
        <v>1311.0360000000001</v>
      </c>
      <c r="O53" s="28"/>
      <c r="P53" s="357"/>
    </row>
    <row r="54" spans="1:16" s="6" customFormat="1" ht="16.2" thickBot="1" x14ac:dyDescent="0.35">
      <c r="A54" s="112"/>
      <c r="B54" s="4"/>
      <c r="C54" s="4"/>
      <c r="D54" s="5"/>
      <c r="E54" s="4"/>
      <c r="F54" s="3"/>
      <c r="G54" s="4"/>
      <c r="H54" s="28">
        <f t="shared" ref="H54:P54" si="15">SUM(H52:H53)</f>
        <v>2055.1440000000002</v>
      </c>
      <c r="I54" s="28">
        <f t="shared" si="15"/>
        <v>4774.3360000000002</v>
      </c>
      <c r="J54" s="28">
        <f t="shared" si="15"/>
        <v>-3322.74</v>
      </c>
      <c r="K54" s="28">
        <f t="shared" si="15"/>
        <v>-826.75200000000086</v>
      </c>
      <c r="L54" s="28"/>
      <c r="M54" s="28"/>
      <c r="N54" s="357">
        <f t="shared" si="15"/>
        <v>2679.9879999999994</v>
      </c>
      <c r="O54" s="28">
        <f t="shared" si="15"/>
        <v>0</v>
      </c>
      <c r="P54" s="441">
        <f t="shared" si="15"/>
        <v>0</v>
      </c>
    </row>
    <row r="55" spans="1:16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6"/>
      <c r="H55" s="312"/>
      <c r="I55" s="312"/>
      <c r="J55" s="312"/>
      <c r="K55" s="312"/>
      <c r="L55" s="312"/>
      <c r="M55" s="312"/>
      <c r="N55" s="312"/>
      <c r="O55" s="312"/>
      <c r="P55" s="460">
        <f>N54+P32</f>
        <v>45995.034499999994</v>
      </c>
    </row>
  </sheetData>
  <mergeCells count="3">
    <mergeCell ref="B1:C1"/>
    <mergeCell ref="E1:F1"/>
    <mergeCell ref="H1:P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DE38-77D0-4BB9-8A69-7B8DEA008149}">
  <sheetPr>
    <pageSetUpPr fitToPage="1"/>
  </sheetPr>
  <dimension ref="A1:P55"/>
  <sheetViews>
    <sheetView zoomScaleNormal="100" workbookViewId="0">
      <pane xSplit="6" ySplit="2" topLeftCell="G27" activePane="bottomRight" state="frozen"/>
      <selection pane="topRight" activeCell="G1" sqref="G1"/>
      <selection pane="bottomLeft" activeCell="A4" sqref="A4"/>
      <selection pane="bottomRight" activeCell="N50" sqref="N50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1.6640625" style="1" customWidth="1" outlineLevel="3"/>
    <col min="8" max="13" width="14.109375" style="2" customWidth="1"/>
    <col min="14" max="14" width="13.44140625" style="2" customWidth="1"/>
    <col min="15" max="15" width="14.21875" style="2" customWidth="1"/>
    <col min="16" max="16" width="13.44140625" style="2" customWidth="1"/>
    <col min="17" max="16384" width="9.109375" style="1"/>
  </cols>
  <sheetData>
    <row r="1" spans="1:16" ht="27.75" customHeight="1" thickBot="1" x14ac:dyDescent="0.35">
      <c r="A1" s="415" t="s">
        <v>44</v>
      </c>
      <c r="B1" s="469"/>
      <c r="C1" s="469"/>
      <c r="D1" s="62"/>
      <c r="E1" s="470"/>
      <c r="F1" s="470"/>
      <c r="G1" s="146"/>
      <c r="H1" s="471">
        <v>45870</v>
      </c>
      <c r="I1" s="471"/>
      <c r="J1" s="471"/>
      <c r="K1" s="471"/>
      <c r="L1" s="471"/>
      <c r="M1" s="471"/>
      <c r="N1" s="471"/>
      <c r="O1" s="471"/>
      <c r="P1" s="472"/>
    </row>
    <row r="2" spans="1:16" ht="18" customHeight="1" thickBot="1" x14ac:dyDescent="0.35">
      <c r="A2" s="111"/>
      <c r="B2" s="33"/>
      <c r="C2" s="33"/>
      <c r="D2" s="68"/>
      <c r="E2" s="33"/>
      <c r="F2" s="132"/>
      <c r="G2" s="47" t="s">
        <v>38</v>
      </c>
      <c r="H2" s="330" t="s">
        <v>151</v>
      </c>
      <c r="I2" s="330" t="s">
        <v>152</v>
      </c>
      <c r="J2" s="330" t="s">
        <v>164</v>
      </c>
      <c r="K2" s="330" t="s">
        <v>176</v>
      </c>
      <c r="L2" s="330" t="s">
        <v>177</v>
      </c>
      <c r="M2" s="330" t="s">
        <v>178</v>
      </c>
      <c r="N2" s="331" t="s">
        <v>34</v>
      </c>
      <c r="O2" s="353" t="s">
        <v>59</v>
      </c>
      <c r="P2" s="443" t="s">
        <v>34</v>
      </c>
    </row>
    <row r="3" spans="1:16" ht="23.25" customHeight="1" thickBot="1" x14ac:dyDescent="0.35">
      <c r="A3" s="112" t="s">
        <v>33</v>
      </c>
      <c r="B3" s="65"/>
      <c r="C3" s="65"/>
      <c r="D3" s="7"/>
      <c r="E3" s="65"/>
      <c r="F3" s="133"/>
      <c r="G3" s="433"/>
      <c r="H3" s="433">
        <v>25471.89</v>
      </c>
      <c r="I3" s="433">
        <v>30391.59</v>
      </c>
      <c r="J3" s="433">
        <v>17507.91</v>
      </c>
      <c r="K3" s="433">
        <v>28817.63</v>
      </c>
      <c r="L3" s="433"/>
      <c r="M3" s="433"/>
      <c r="N3" s="294">
        <f>SUM(H3:K3)</f>
        <v>102189.02</v>
      </c>
      <c r="O3" s="430">
        <v>319145.78000000003</v>
      </c>
      <c r="P3" s="357">
        <f>N3+O3</f>
        <v>421334.80000000005</v>
      </c>
    </row>
    <row r="4" spans="1:16" s="6" customFormat="1" ht="16.2" thickBot="1" x14ac:dyDescent="0.35">
      <c r="A4" s="113" t="s">
        <v>45</v>
      </c>
      <c r="B4" s="71"/>
      <c r="C4" s="71"/>
      <c r="D4" s="68"/>
      <c r="E4" s="71"/>
      <c r="F4" s="134"/>
      <c r="G4" s="433"/>
      <c r="H4" s="434">
        <v>30</v>
      </c>
      <c r="I4" s="434">
        <v>41</v>
      </c>
      <c r="J4" s="434">
        <v>30</v>
      </c>
      <c r="K4" s="434">
        <v>26</v>
      </c>
      <c r="L4" s="463"/>
      <c r="M4" s="463"/>
      <c r="N4" s="295">
        <f>SUM(H4:K4)</f>
        <v>127</v>
      </c>
      <c r="O4" s="437">
        <v>267</v>
      </c>
      <c r="P4" s="444">
        <f t="shared" ref="P4:P17" si="0">N4+O4</f>
        <v>394</v>
      </c>
    </row>
    <row r="5" spans="1:16" ht="16.2" thickBot="1" x14ac:dyDescent="0.35">
      <c r="A5" s="114" t="s">
        <v>32</v>
      </c>
      <c r="D5" s="11"/>
      <c r="F5" s="135"/>
      <c r="G5" s="433"/>
      <c r="H5" s="435">
        <v>7359.8</v>
      </c>
      <c r="I5" s="435">
        <v>9848.1</v>
      </c>
      <c r="J5" s="436">
        <v>5099.8</v>
      </c>
      <c r="K5" s="436">
        <v>10086.299999999999</v>
      </c>
      <c r="L5" s="436"/>
      <c r="M5" s="436"/>
      <c r="N5" s="296">
        <f>SUM(H5:K5)</f>
        <v>32394</v>
      </c>
      <c r="P5" s="358"/>
    </row>
    <row r="6" spans="1:16" x14ac:dyDescent="0.3">
      <c r="A6" s="114" t="s">
        <v>31</v>
      </c>
      <c r="B6" s="59"/>
      <c r="C6" s="59"/>
      <c r="D6" s="60"/>
      <c r="E6" s="59"/>
      <c r="F6" s="136"/>
      <c r="G6" s="136"/>
      <c r="H6" s="12">
        <v>2.15</v>
      </c>
      <c r="I6" s="12">
        <v>2.15</v>
      </c>
      <c r="J6" s="12">
        <v>2.15</v>
      </c>
      <c r="K6" s="12">
        <v>2.15</v>
      </c>
      <c r="L6" s="12"/>
      <c r="M6" s="12"/>
      <c r="N6" s="296">
        <v>2.15</v>
      </c>
      <c r="P6" s="358"/>
    </row>
    <row r="7" spans="1:16" ht="16.2" thickBot="1" x14ac:dyDescent="0.35">
      <c r="A7" s="114" t="s">
        <v>30</v>
      </c>
      <c r="B7" s="59"/>
      <c r="C7" s="59"/>
      <c r="D7" s="60"/>
      <c r="E7" s="59"/>
      <c r="F7" s="136"/>
      <c r="G7" s="433"/>
      <c r="H7" s="462">
        <v>3184.2</v>
      </c>
      <c r="I7" s="462">
        <v>4441.76</v>
      </c>
      <c r="J7" s="462">
        <v>2250.37</v>
      </c>
      <c r="K7" s="462">
        <v>4658.3599999999997</v>
      </c>
      <c r="L7" s="462"/>
      <c r="M7" s="462"/>
      <c r="N7" s="297"/>
      <c r="O7" s="101"/>
      <c r="P7" s="445"/>
    </row>
    <row r="8" spans="1:16" x14ac:dyDescent="0.3">
      <c r="A8" s="114" t="s">
        <v>29</v>
      </c>
      <c r="B8" s="59"/>
      <c r="C8" s="59"/>
      <c r="D8" s="60"/>
      <c r="E8" s="59"/>
      <c r="F8" s="136"/>
      <c r="G8" s="136"/>
      <c r="H8" s="57">
        <f t="shared" ref="H8:K8" si="1">H5/H7</f>
        <v>2.3113497895860813</v>
      </c>
      <c r="I8" s="57">
        <f t="shared" si="1"/>
        <v>2.2171616656460502</v>
      </c>
      <c r="J8" s="57">
        <f t="shared" si="1"/>
        <v>2.266205112936984</v>
      </c>
      <c r="K8" s="57">
        <f t="shared" si="1"/>
        <v>2.165204063232554</v>
      </c>
      <c r="L8" s="57"/>
      <c r="M8" s="57"/>
      <c r="N8" s="297"/>
      <c r="O8" s="101"/>
      <c r="P8" s="445"/>
    </row>
    <row r="9" spans="1:16" ht="16.2" thickBot="1" x14ac:dyDescent="0.35">
      <c r="A9" s="112" t="s">
        <v>66</v>
      </c>
      <c r="B9" s="55"/>
      <c r="C9" s="55"/>
      <c r="D9" s="56"/>
      <c r="E9" s="55"/>
      <c r="F9" s="140"/>
      <c r="G9" s="140"/>
      <c r="H9" s="92">
        <f t="shared" ref="H9:N9" si="2">H3/H5</f>
        <v>3.4609486670833447</v>
      </c>
      <c r="I9" s="92">
        <f t="shared" si="2"/>
        <v>3.0860358850945868</v>
      </c>
      <c r="J9" s="92">
        <f t="shared" si="2"/>
        <v>3.4330581591434957</v>
      </c>
      <c r="K9" s="92">
        <f t="shared" si="2"/>
        <v>2.8571061737207897</v>
      </c>
      <c r="L9" s="92"/>
      <c r="M9" s="92"/>
      <c r="N9" s="298">
        <f t="shared" si="2"/>
        <v>3.1545662777057482</v>
      </c>
      <c r="O9" s="4"/>
      <c r="P9" s="446"/>
    </row>
    <row r="10" spans="1:16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64"/>
      <c r="H10" s="47"/>
      <c r="I10" s="47"/>
      <c r="J10" s="47"/>
      <c r="K10" s="356"/>
      <c r="L10" s="356"/>
      <c r="M10" s="356"/>
      <c r="N10" s="267"/>
      <c r="O10" s="356"/>
      <c r="P10" s="447"/>
    </row>
    <row r="11" spans="1:16" x14ac:dyDescent="0.3">
      <c r="A11" s="114" t="s">
        <v>60</v>
      </c>
      <c r="B11" s="44"/>
      <c r="C11" s="44"/>
      <c r="D11" s="45"/>
      <c r="E11" s="44"/>
      <c r="F11" s="138"/>
      <c r="G11" s="44"/>
      <c r="H11" s="19"/>
      <c r="I11" s="20"/>
      <c r="J11" s="19"/>
      <c r="K11" s="19"/>
      <c r="L11" s="19"/>
      <c r="M11" s="19"/>
      <c r="N11" s="359">
        <f t="shared" ref="N11:N17" si="3">SUM(H11:K11)</f>
        <v>0</v>
      </c>
      <c r="O11" s="438">
        <v>289653.90999999997</v>
      </c>
      <c r="P11" s="359">
        <f t="shared" si="0"/>
        <v>289653.90999999997</v>
      </c>
    </row>
    <row r="12" spans="1:16" x14ac:dyDescent="0.3">
      <c r="A12" s="114" t="s">
        <v>23</v>
      </c>
      <c r="B12" s="2"/>
      <c r="C12" s="2"/>
      <c r="D12" s="13"/>
      <c r="E12" s="2"/>
      <c r="F12" s="12"/>
      <c r="G12" s="2"/>
      <c r="H12" s="19">
        <f>H7*H6</f>
        <v>6846.03</v>
      </c>
      <c r="I12" s="19">
        <f t="shared" ref="I12:J12" si="4">I7*I6</f>
        <v>9549.7839999999997</v>
      </c>
      <c r="J12" s="19">
        <f t="shared" si="4"/>
        <v>4838.2954999999993</v>
      </c>
      <c r="K12" s="19">
        <f>K7*K6</f>
        <v>10015.473999999998</v>
      </c>
      <c r="L12" s="19"/>
      <c r="M12" s="19"/>
      <c r="N12" s="359">
        <f t="shared" si="3"/>
        <v>31249.583499999997</v>
      </c>
      <c r="O12" s="19"/>
      <c r="P12" s="359">
        <f t="shared" si="0"/>
        <v>31249.583499999997</v>
      </c>
    </row>
    <row r="13" spans="1:16" x14ac:dyDescent="0.3">
      <c r="A13" s="114" t="s">
        <v>22</v>
      </c>
      <c r="B13" s="2"/>
      <c r="C13" s="2"/>
      <c r="D13" s="13"/>
      <c r="E13" s="2"/>
      <c r="F13" s="2"/>
      <c r="G13" s="438"/>
      <c r="H13" s="438">
        <v>1615</v>
      </c>
      <c r="I13" s="438">
        <v>1944.1</v>
      </c>
      <c r="J13" s="438">
        <v>996.8</v>
      </c>
      <c r="K13" s="438">
        <v>2242</v>
      </c>
      <c r="L13" s="438"/>
      <c r="M13" s="438"/>
      <c r="N13" s="359">
        <f t="shared" si="3"/>
        <v>6797.9</v>
      </c>
      <c r="O13" s="19"/>
      <c r="P13" s="359">
        <f t="shared" si="0"/>
        <v>6797.9</v>
      </c>
    </row>
    <row r="14" spans="1:16" x14ac:dyDescent="0.3">
      <c r="A14" s="114" t="s">
        <v>21</v>
      </c>
      <c r="B14" s="2"/>
      <c r="C14" s="2"/>
      <c r="D14" s="13"/>
      <c r="E14" s="2"/>
      <c r="F14" s="2"/>
      <c r="G14" s="438"/>
      <c r="H14" s="438">
        <v>300</v>
      </c>
      <c r="I14" s="438">
        <v>400</v>
      </c>
      <c r="J14" s="438">
        <v>300</v>
      </c>
      <c r="K14" s="438">
        <v>280</v>
      </c>
      <c r="L14" s="438"/>
      <c r="M14" s="438"/>
      <c r="N14" s="359">
        <f t="shared" si="3"/>
        <v>1280</v>
      </c>
      <c r="O14" s="19"/>
      <c r="P14" s="359">
        <f t="shared" si="0"/>
        <v>1280</v>
      </c>
    </row>
    <row r="15" spans="1:16" x14ac:dyDescent="0.3">
      <c r="A15" s="114" t="s">
        <v>84</v>
      </c>
      <c r="B15" s="2"/>
      <c r="C15" s="2"/>
      <c r="D15" s="13"/>
      <c r="E15" s="2"/>
      <c r="F15" s="2"/>
      <c r="G15" s="438"/>
      <c r="H15" s="438">
        <v>190</v>
      </c>
      <c r="I15" s="438">
        <v>290</v>
      </c>
      <c r="J15" s="438">
        <v>200</v>
      </c>
      <c r="K15" s="438">
        <v>205</v>
      </c>
      <c r="L15" s="438"/>
      <c r="M15" s="438"/>
      <c r="N15" s="359">
        <f t="shared" si="3"/>
        <v>885</v>
      </c>
      <c r="O15" s="19"/>
      <c r="P15" s="359">
        <f t="shared" si="0"/>
        <v>885</v>
      </c>
    </row>
    <row r="16" spans="1:16" x14ac:dyDescent="0.3">
      <c r="A16" s="114" t="s">
        <v>174</v>
      </c>
      <c r="B16" s="2"/>
      <c r="C16" s="2"/>
      <c r="D16" s="13"/>
      <c r="E16" s="2"/>
      <c r="F16" s="2"/>
      <c r="G16" s="438"/>
      <c r="H16" s="438">
        <v>4100.6000000000004</v>
      </c>
      <c r="I16" s="438">
        <v>4939.8999999999996</v>
      </c>
      <c r="J16" s="438">
        <v>3754.9</v>
      </c>
      <c r="K16" s="438">
        <v>4519.8999999999996</v>
      </c>
      <c r="L16" s="438"/>
      <c r="M16" s="438"/>
      <c r="N16" s="359">
        <f t="shared" si="3"/>
        <v>17315.3</v>
      </c>
      <c r="O16" s="19"/>
      <c r="P16" s="359">
        <f t="shared" si="0"/>
        <v>17315.3</v>
      </c>
    </row>
    <row r="17" spans="1:16" ht="16.2" thickBot="1" x14ac:dyDescent="0.35">
      <c r="A17" s="114" t="s">
        <v>173</v>
      </c>
      <c r="B17" s="2"/>
      <c r="C17" s="2"/>
      <c r="D17" s="13"/>
      <c r="E17" s="2"/>
      <c r="F17" s="2"/>
      <c r="G17" s="438"/>
      <c r="H17" s="438"/>
      <c r="I17" s="439">
        <v>500</v>
      </c>
      <c r="J17" s="439"/>
      <c r="K17" s="439"/>
      <c r="L17" s="439"/>
      <c r="M17" s="439"/>
      <c r="N17" s="359">
        <f t="shared" si="3"/>
        <v>500</v>
      </c>
      <c r="O17" s="19">
        <v>0</v>
      </c>
      <c r="P17" s="359">
        <f t="shared" si="0"/>
        <v>500</v>
      </c>
    </row>
    <row r="18" spans="1:16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467"/>
      <c r="H18" s="315">
        <f>SUM(H11:H17)</f>
        <v>13051.63</v>
      </c>
      <c r="I18" s="315">
        <f>SUM(I11:I17)</f>
        <v>17623.784</v>
      </c>
      <c r="J18" s="315">
        <f>SUM(J11:J17)</f>
        <v>10089.995499999999</v>
      </c>
      <c r="K18" s="315">
        <f>SUM(K11:K17)</f>
        <v>17262.373999999996</v>
      </c>
      <c r="L18" s="315"/>
      <c r="M18" s="315"/>
      <c r="N18" s="441">
        <f>SUM(N11:N17)</f>
        <v>58027.78349999999</v>
      </c>
      <c r="O18" s="35"/>
      <c r="P18" s="441">
        <f>SUM(P11:P17)</f>
        <v>347681.69349999999</v>
      </c>
    </row>
    <row r="19" spans="1:16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317"/>
      <c r="H19" s="448">
        <f t="shared" ref="H19:P19" si="5">H18/H3</f>
        <v>0.51239346589514945</v>
      </c>
      <c r="I19" s="448">
        <f t="shared" si="5"/>
        <v>0.57989016040292729</v>
      </c>
      <c r="J19" s="448">
        <f t="shared" si="5"/>
        <v>0.57631067900166266</v>
      </c>
      <c r="K19" s="448">
        <f t="shared" si="5"/>
        <v>0.59902129356230871</v>
      </c>
      <c r="L19" s="448"/>
      <c r="M19" s="448"/>
      <c r="N19" s="442">
        <f t="shared" si="5"/>
        <v>0.56784753880602812</v>
      </c>
      <c r="O19" s="431">
        <f t="shared" si="5"/>
        <v>0</v>
      </c>
      <c r="P19" s="442">
        <f t="shared" si="5"/>
        <v>0.82519102030024571</v>
      </c>
    </row>
    <row r="20" spans="1:16" x14ac:dyDescent="0.3">
      <c r="A20" s="114" t="s">
        <v>16</v>
      </c>
      <c r="B20" s="2"/>
      <c r="D20" s="11"/>
      <c r="E20" s="2" t="s">
        <v>14</v>
      </c>
      <c r="F20" s="12">
        <v>0.24</v>
      </c>
      <c r="G20" s="2"/>
      <c r="H20" s="19">
        <v>0</v>
      </c>
      <c r="I20" s="20">
        <f>I5*$F20</f>
        <v>2363.5439999999999</v>
      </c>
      <c r="J20" s="19">
        <f>J5*$F20</f>
        <v>1223.952</v>
      </c>
      <c r="K20" s="19">
        <f>K5*$F20</f>
        <v>2420.7119999999995</v>
      </c>
      <c r="L20" s="19"/>
      <c r="M20" s="19"/>
      <c r="N20" s="359">
        <f>SUM(H20:K20)</f>
        <v>6008.2079999999996</v>
      </c>
      <c r="O20" s="19">
        <f>O5*$F20</f>
        <v>0</v>
      </c>
      <c r="P20" s="359">
        <f>SUM(H20:O20)</f>
        <v>12016.415999999999</v>
      </c>
    </row>
    <row r="21" spans="1:16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4"/>
      <c r="H21" s="28">
        <f>H5*$F21</f>
        <v>2355.136</v>
      </c>
      <c r="I21" s="26">
        <f>I5*$F21</f>
        <v>3151.3920000000003</v>
      </c>
      <c r="J21" s="28">
        <f>J5*$F21</f>
        <v>1631.9360000000001</v>
      </c>
      <c r="K21" s="28">
        <f>K5*$F21</f>
        <v>3227.616</v>
      </c>
      <c r="L21" s="28"/>
      <c r="M21" s="28"/>
      <c r="N21" s="357">
        <f>SUM(H21:K21)</f>
        <v>10366.08</v>
      </c>
      <c r="O21" s="28">
        <f>O5*$F21</f>
        <v>0</v>
      </c>
      <c r="P21" s="357">
        <f>SUM(H21:O21)</f>
        <v>20732.16</v>
      </c>
    </row>
    <row r="22" spans="1:16" s="6" customFormat="1" ht="16.2" thickBot="1" x14ac:dyDescent="0.35">
      <c r="A22" s="112"/>
      <c r="B22" s="4"/>
      <c r="C22" s="4"/>
      <c r="D22" s="5"/>
      <c r="E22" s="4"/>
      <c r="F22" s="3"/>
      <c r="G22" s="4"/>
      <c r="H22" s="28">
        <f t="shared" ref="H22:P22" si="6">SUM(H20:H21)</f>
        <v>2355.136</v>
      </c>
      <c r="I22" s="28">
        <f t="shared" si="6"/>
        <v>5514.9359999999997</v>
      </c>
      <c r="J22" s="28">
        <f t="shared" si="6"/>
        <v>2855.8879999999999</v>
      </c>
      <c r="K22" s="28">
        <f t="shared" si="6"/>
        <v>5648.3279999999995</v>
      </c>
      <c r="L22" s="28"/>
      <c r="M22" s="28"/>
      <c r="N22" s="357">
        <f t="shared" si="6"/>
        <v>16374.288</v>
      </c>
      <c r="O22" s="28">
        <f t="shared" si="6"/>
        <v>0</v>
      </c>
      <c r="P22" s="441">
        <f t="shared" si="6"/>
        <v>32748.576000000001</v>
      </c>
    </row>
    <row r="23" spans="1:16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2"/>
      <c r="H23" s="19">
        <v>90</v>
      </c>
      <c r="I23" s="20">
        <v>90</v>
      </c>
      <c r="J23" s="19">
        <v>90</v>
      </c>
      <c r="K23" s="19">
        <v>90</v>
      </c>
      <c r="L23" s="19"/>
      <c r="M23" s="19"/>
      <c r="N23" s="359">
        <f t="shared" ref="N23:N28" si="7">SUM(H23:K23)</f>
        <v>360</v>
      </c>
      <c r="O23" s="19">
        <v>0</v>
      </c>
      <c r="P23" s="359">
        <f>N23+O23</f>
        <v>360</v>
      </c>
    </row>
    <row r="24" spans="1:16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2"/>
      <c r="H24" s="19">
        <v>233</v>
      </c>
      <c r="I24" s="20">
        <v>233</v>
      </c>
      <c r="J24" s="19">
        <v>466</v>
      </c>
      <c r="K24" s="19">
        <v>466</v>
      </c>
      <c r="L24" s="19"/>
      <c r="M24" s="19"/>
      <c r="N24" s="359">
        <f t="shared" si="7"/>
        <v>1398</v>
      </c>
      <c r="O24" s="19">
        <v>0</v>
      </c>
      <c r="P24" s="359">
        <f t="shared" ref="P24:P32" si="8">N24+O24</f>
        <v>1398</v>
      </c>
    </row>
    <row r="25" spans="1:16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2"/>
      <c r="H25" s="19">
        <v>600</v>
      </c>
      <c r="I25" s="20">
        <v>600</v>
      </c>
      <c r="J25" s="19">
        <v>500</v>
      </c>
      <c r="K25" s="19">
        <v>600</v>
      </c>
      <c r="L25" s="19"/>
      <c r="M25" s="19"/>
      <c r="N25" s="359">
        <f t="shared" si="7"/>
        <v>2300</v>
      </c>
      <c r="O25" s="19">
        <v>0</v>
      </c>
      <c r="P25" s="359">
        <f t="shared" si="8"/>
        <v>2300</v>
      </c>
    </row>
    <row r="26" spans="1:16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2"/>
      <c r="H26" s="19">
        <v>67</v>
      </c>
      <c r="I26" s="20">
        <v>67</v>
      </c>
      <c r="J26" s="19">
        <v>67</v>
      </c>
      <c r="K26" s="19">
        <v>67</v>
      </c>
      <c r="L26" s="19"/>
      <c r="M26" s="19"/>
      <c r="N26" s="359">
        <f t="shared" si="7"/>
        <v>268</v>
      </c>
      <c r="O26" s="19">
        <v>0</v>
      </c>
      <c r="P26" s="359">
        <f t="shared" si="8"/>
        <v>268</v>
      </c>
    </row>
    <row r="27" spans="1:16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2"/>
      <c r="H27" s="15">
        <v>90</v>
      </c>
      <c r="I27" s="20">
        <v>90</v>
      </c>
      <c r="J27" s="15">
        <v>90</v>
      </c>
      <c r="K27" s="15">
        <v>90</v>
      </c>
      <c r="L27" s="15"/>
      <c r="M27" s="15"/>
      <c r="N27" s="359">
        <f t="shared" si="7"/>
        <v>360</v>
      </c>
      <c r="O27" s="15">
        <v>0</v>
      </c>
      <c r="P27" s="359">
        <f t="shared" si="8"/>
        <v>360</v>
      </c>
    </row>
    <row r="28" spans="1:16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4"/>
      <c r="H28" s="75">
        <v>3200</v>
      </c>
      <c r="I28" s="26">
        <v>3200</v>
      </c>
      <c r="J28" s="75">
        <v>1600</v>
      </c>
      <c r="K28" s="75">
        <v>3200</v>
      </c>
      <c r="L28" s="75"/>
      <c r="M28" s="75"/>
      <c r="N28" s="357">
        <f t="shared" si="7"/>
        <v>11200</v>
      </c>
      <c r="O28" s="75">
        <v>0</v>
      </c>
      <c r="P28" s="357">
        <f t="shared" si="8"/>
        <v>11200</v>
      </c>
    </row>
    <row r="29" spans="1:16" s="6" customFormat="1" ht="16.2" thickBot="1" x14ac:dyDescent="0.35">
      <c r="A29" s="112"/>
      <c r="B29" s="4"/>
      <c r="C29" s="4"/>
      <c r="D29" s="5"/>
      <c r="E29" s="4"/>
      <c r="F29" s="3"/>
      <c r="G29" s="4"/>
      <c r="H29" s="28">
        <f t="shared" ref="H29:K29" si="9">SUM(H23:H28)</f>
        <v>4280</v>
      </c>
      <c r="I29" s="28">
        <f t="shared" si="9"/>
        <v>4280</v>
      </c>
      <c r="J29" s="28">
        <f t="shared" si="9"/>
        <v>2813</v>
      </c>
      <c r="K29" s="28">
        <f t="shared" si="9"/>
        <v>4513</v>
      </c>
      <c r="L29" s="28"/>
      <c r="M29" s="28"/>
      <c r="N29" s="357">
        <f>SUM(N23:N28)</f>
        <v>15886</v>
      </c>
      <c r="O29" s="28">
        <f t="shared" ref="O29" si="10">SUM(O23:O28)</f>
        <v>0</v>
      </c>
      <c r="P29" s="357">
        <f t="shared" si="8"/>
        <v>15886</v>
      </c>
    </row>
    <row r="30" spans="1:16" ht="16.2" thickBot="1" x14ac:dyDescent="0.35">
      <c r="A30" s="321" t="s">
        <v>2</v>
      </c>
      <c r="B30" s="292"/>
      <c r="C30" s="292"/>
      <c r="D30" s="322"/>
      <c r="E30" s="292"/>
      <c r="F30" s="296"/>
      <c r="G30" s="466"/>
      <c r="H30" s="323">
        <f t="shared" ref="H30:O30" si="11">H18+H22+H23+H24+H25+H26+H27+H28</f>
        <v>19686.766</v>
      </c>
      <c r="I30" s="323">
        <f t="shared" si="11"/>
        <v>27418.720000000001</v>
      </c>
      <c r="J30" s="323">
        <f t="shared" si="11"/>
        <v>15758.8835</v>
      </c>
      <c r="K30" s="323">
        <f t="shared" si="11"/>
        <v>27423.701999999997</v>
      </c>
      <c r="L30" s="323"/>
      <c r="M30" s="323"/>
      <c r="N30" s="321">
        <f t="shared" si="11"/>
        <v>90288.071499999991</v>
      </c>
      <c r="O30" s="432">
        <f t="shared" si="11"/>
        <v>0</v>
      </c>
      <c r="P30" s="321">
        <f t="shared" si="8"/>
        <v>90288.071499999991</v>
      </c>
    </row>
    <row r="31" spans="1:16" ht="16.8" thickTop="1" thickBot="1" x14ac:dyDescent="0.35">
      <c r="A31" s="114"/>
      <c r="D31" s="11"/>
      <c r="F31" s="135"/>
      <c r="H31" s="19"/>
      <c r="I31" s="20"/>
      <c r="J31" s="19"/>
      <c r="K31" s="19"/>
      <c r="L31" s="19"/>
      <c r="M31" s="19"/>
      <c r="N31" s="359"/>
      <c r="O31" s="19"/>
      <c r="P31" s="359">
        <f t="shared" si="8"/>
        <v>0</v>
      </c>
    </row>
    <row r="32" spans="1:16" x14ac:dyDescent="0.3">
      <c r="A32" s="449" t="s">
        <v>1</v>
      </c>
      <c r="B32" s="450"/>
      <c r="C32" s="450"/>
      <c r="D32" s="451"/>
      <c r="E32" s="450">
        <v>0</v>
      </c>
      <c r="F32" s="452"/>
      <c r="G32" s="450"/>
      <c r="H32" s="453">
        <f>H3-H30</f>
        <v>5785.1239999999998</v>
      </c>
      <c r="I32" s="453">
        <f>I3-I30</f>
        <v>2972.869999999999</v>
      </c>
      <c r="J32" s="453">
        <f>J3-J30</f>
        <v>1749.0264999999999</v>
      </c>
      <c r="K32" s="453">
        <f>K3-K30</f>
        <v>1393.9280000000035</v>
      </c>
      <c r="L32" s="453"/>
      <c r="M32" s="453"/>
      <c r="N32" s="454">
        <f>N3-N30</f>
        <v>11900.948500000013</v>
      </c>
      <c r="O32" s="453">
        <f>O3-O11</f>
        <v>29491.870000000054</v>
      </c>
      <c r="P32" s="454">
        <f t="shared" si="8"/>
        <v>41392.818500000067</v>
      </c>
    </row>
    <row r="33" spans="1:16" ht="16.2" thickBot="1" x14ac:dyDescent="0.35">
      <c r="A33" s="261" t="s">
        <v>0</v>
      </c>
      <c r="B33" s="320"/>
      <c r="C33" s="320"/>
      <c r="D33" s="455"/>
      <c r="E33" s="320"/>
      <c r="F33" s="456"/>
      <c r="G33" s="320"/>
      <c r="H33" s="457">
        <f t="shared" ref="H33:P33" si="12">H32/H3</f>
        <v>0.22711797200757383</v>
      </c>
      <c r="I33" s="457">
        <f t="shared" si="12"/>
        <v>9.7818837382315268E-2</v>
      </c>
      <c r="J33" s="457">
        <f t="shared" si="12"/>
        <v>9.9899216982495334E-2</v>
      </c>
      <c r="K33" s="457">
        <f t="shared" si="12"/>
        <v>4.8370667539280765E-2</v>
      </c>
      <c r="L33" s="457"/>
      <c r="M33" s="457"/>
      <c r="N33" s="458">
        <f t="shared" si="12"/>
        <v>0.11646014904536722</v>
      </c>
      <c r="O33" s="459">
        <f t="shared" si="12"/>
        <v>9.2408773194494531E-2</v>
      </c>
      <c r="P33" s="458">
        <f t="shared" si="12"/>
        <v>9.824210698950113E-2</v>
      </c>
    </row>
    <row r="34" spans="1:16" ht="15.75" hidden="1" customHeight="1" x14ac:dyDescent="0.3">
      <c r="A34" s="114"/>
      <c r="F34" s="135"/>
      <c r="N34" s="296"/>
      <c r="P34" s="296"/>
    </row>
    <row r="35" spans="1:16" ht="15.75" hidden="1" customHeight="1" x14ac:dyDescent="0.3">
      <c r="A35" s="114" t="s">
        <v>72</v>
      </c>
      <c r="F35" s="135"/>
      <c r="H35" s="101">
        <v>0</v>
      </c>
      <c r="I35" s="101">
        <v>0</v>
      </c>
      <c r="J35" s="101">
        <v>0</v>
      </c>
      <c r="N35" s="307">
        <f>SUM(H35:J35)</f>
        <v>0</v>
      </c>
      <c r="P35" s="307">
        <f>SUM(H35:K35)</f>
        <v>0</v>
      </c>
    </row>
    <row r="36" spans="1:16" ht="15.75" hidden="1" customHeight="1" x14ac:dyDescent="0.3">
      <c r="A36" s="114" t="s">
        <v>154</v>
      </c>
      <c r="F36" s="135"/>
      <c r="H36" s="2">
        <f>H6</f>
        <v>2.15</v>
      </c>
      <c r="N36" s="296"/>
      <c r="P36" s="296"/>
    </row>
    <row r="37" spans="1:16" ht="15.75" hidden="1" customHeight="1" x14ac:dyDescent="0.3">
      <c r="A37" s="145" t="s">
        <v>85</v>
      </c>
      <c r="F37" s="135"/>
      <c r="H37" s="116">
        <f>H36-2.05</f>
        <v>0.10000000000000009</v>
      </c>
      <c r="I37" s="116" t="s">
        <v>83</v>
      </c>
      <c r="J37" s="116" t="s">
        <v>83</v>
      </c>
      <c r="K37" s="116"/>
      <c r="L37" s="116"/>
      <c r="M37" s="116"/>
      <c r="N37" s="308" t="s">
        <v>83</v>
      </c>
      <c r="O37" s="116"/>
      <c r="P37" s="308" t="s">
        <v>83</v>
      </c>
    </row>
    <row r="38" spans="1:16" ht="31.5" hidden="1" customHeight="1" x14ac:dyDescent="0.3">
      <c r="A38" s="130" t="s">
        <v>73</v>
      </c>
      <c r="F38" s="135"/>
      <c r="H38" s="20">
        <f>H7*H37</f>
        <v>318.42000000000024</v>
      </c>
      <c r="I38" s="20">
        <f>I7*0.2</f>
        <v>888.35200000000009</v>
      </c>
      <c r="J38" s="20">
        <f>J7*0.2</f>
        <v>450.07400000000001</v>
      </c>
      <c r="K38" s="91">
        <v>0</v>
      </c>
      <c r="L38" s="91"/>
      <c r="M38" s="91"/>
      <c r="N38" s="300">
        <f>SUM(H38:K38)</f>
        <v>1656.8460000000005</v>
      </c>
      <c r="O38" s="91">
        <v>0</v>
      </c>
      <c r="P38" s="300">
        <f>SUM(H38:O38)</f>
        <v>3313.6920000000009</v>
      </c>
    </row>
    <row r="39" spans="1:16" ht="32.25" hidden="1" customHeight="1" thickBot="1" x14ac:dyDescent="0.35">
      <c r="A39" s="131" t="s">
        <v>82</v>
      </c>
      <c r="B39" s="7"/>
      <c r="C39" s="6"/>
      <c r="D39" s="6"/>
      <c r="E39" s="6"/>
      <c r="F39" s="90"/>
      <c r="H39" s="98">
        <f>H32+H38</f>
        <v>6103.5439999999999</v>
      </c>
      <c r="I39" s="98">
        <f>I32+I38</f>
        <v>3861.2219999999988</v>
      </c>
      <c r="J39" s="98">
        <f>J32+J38</f>
        <v>2199.1005</v>
      </c>
      <c r="K39" s="98">
        <f>K38</f>
        <v>0</v>
      </c>
      <c r="L39" s="98"/>
      <c r="M39" s="98"/>
      <c r="N39" s="309">
        <f>N32+N38</f>
        <v>13557.794500000015</v>
      </c>
      <c r="O39" s="98">
        <f>O38</f>
        <v>0</v>
      </c>
      <c r="P39" s="309">
        <f>P32+P38</f>
        <v>44706.510500000069</v>
      </c>
    </row>
    <row r="40" spans="1:16" ht="15.75" hidden="1" customHeight="1" x14ac:dyDescent="0.3">
      <c r="A40" s="130"/>
      <c r="N40" s="296"/>
      <c r="P40" s="296"/>
    </row>
    <row r="41" spans="1:16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461"/>
      <c r="H41" s="19">
        <f>0.5*H22</f>
        <v>1177.568</v>
      </c>
      <c r="I41" s="20"/>
      <c r="J41" s="19"/>
      <c r="K41" s="19"/>
      <c r="L41" s="19"/>
      <c r="M41" s="19"/>
      <c r="N41" s="300"/>
      <c r="O41" s="19"/>
      <c r="P41" s="300"/>
    </row>
    <row r="42" spans="1:16" ht="32.25" hidden="1" customHeight="1" thickBot="1" x14ac:dyDescent="0.35">
      <c r="A42" s="131" t="s">
        <v>158</v>
      </c>
      <c r="B42" s="7"/>
      <c r="C42" s="6"/>
      <c r="D42" s="6"/>
      <c r="E42" s="6"/>
      <c r="F42" s="90"/>
      <c r="H42" s="98">
        <f>H33+H40</f>
        <v>0.22711797200757383</v>
      </c>
      <c r="I42" s="98">
        <f>I33+I40</f>
        <v>9.7818837382315268E-2</v>
      </c>
      <c r="J42" s="98">
        <f>J33+J40</f>
        <v>9.9899216982495334E-2</v>
      </c>
      <c r="K42" s="98">
        <f>K40</f>
        <v>0</v>
      </c>
      <c r="L42" s="98"/>
      <c r="M42" s="98"/>
      <c r="N42" s="309">
        <f>N33+N40</f>
        <v>0.11646014904536722</v>
      </c>
      <c r="O42" s="98">
        <f>O40</f>
        <v>0</v>
      </c>
      <c r="P42" s="309">
        <f>P33+P40</f>
        <v>9.824210698950113E-2</v>
      </c>
    </row>
    <row r="43" spans="1:16" ht="16.5" hidden="1" customHeight="1" thickTop="1" x14ac:dyDescent="0.3">
      <c r="A43" s="130"/>
      <c r="N43" s="310"/>
      <c r="P43" s="310"/>
    </row>
    <row r="44" spans="1:16" ht="15.75" hidden="1" customHeight="1" x14ac:dyDescent="0.3">
      <c r="A44" s="130" t="s">
        <v>159</v>
      </c>
      <c r="H44" s="91">
        <f>H22*70%</f>
        <v>1648.5952</v>
      </c>
      <c r="N44" s="296"/>
      <c r="P44" s="296"/>
    </row>
    <row r="45" spans="1:16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461"/>
      <c r="H45" s="20">
        <f>H22*30%</f>
        <v>706.54079999999999</v>
      </c>
      <c r="I45" s="20"/>
      <c r="J45" s="19"/>
      <c r="K45" s="19"/>
      <c r="L45" s="19"/>
      <c r="M45" s="19"/>
      <c r="N45" s="311"/>
      <c r="O45" s="19"/>
      <c r="P45" s="311"/>
    </row>
    <row r="46" spans="1:16" ht="32.25" hidden="1" customHeight="1" thickBot="1" x14ac:dyDescent="0.35">
      <c r="A46" s="131" t="s">
        <v>155</v>
      </c>
      <c r="B46" s="7"/>
      <c r="C46" s="6"/>
      <c r="D46" s="6"/>
      <c r="E46" s="6"/>
      <c r="F46" s="90"/>
      <c r="H46" s="98">
        <f>H32+H45</f>
        <v>6491.6647999999996</v>
      </c>
      <c r="I46" s="98">
        <f>I35+I43</f>
        <v>0</v>
      </c>
      <c r="J46" s="98">
        <f>J35+J43</f>
        <v>0</v>
      </c>
      <c r="K46" s="98">
        <f>K43</f>
        <v>0</v>
      </c>
      <c r="L46" s="98"/>
      <c r="M46" s="98"/>
      <c r="N46" s="309">
        <f>N35+N43</f>
        <v>0</v>
      </c>
      <c r="O46" s="98">
        <f>O43</f>
        <v>0</v>
      </c>
      <c r="P46" s="309">
        <f>P35+P43</f>
        <v>0</v>
      </c>
    </row>
    <row r="47" spans="1:16" ht="16.2" thickBot="1" x14ac:dyDescent="0.35">
      <c r="A47" s="11"/>
      <c r="N47" s="292"/>
      <c r="P47" s="296"/>
    </row>
    <row r="48" spans="1:16" ht="16.2" thickBot="1" x14ac:dyDescent="0.35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65"/>
      <c r="H48" s="429">
        <v>75</v>
      </c>
      <c r="I48" s="429">
        <v>3380</v>
      </c>
      <c r="J48" s="429"/>
      <c r="K48" s="429"/>
      <c r="L48" s="429"/>
      <c r="M48" s="429"/>
      <c r="N48" s="418">
        <f>SUM(H48:K48)</f>
        <v>3455</v>
      </c>
      <c r="O48" s="279"/>
      <c r="P48" s="418"/>
    </row>
    <row r="49" spans="1:16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3">
        <v>0</v>
      </c>
      <c r="H49" s="430">
        <v>5782</v>
      </c>
      <c r="I49" s="430">
        <v>7387.8</v>
      </c>
      <c r="J49" s="430">
        <v>6850.2</v>
      </c>
      <c r="K49" s="430">
        <v>3171</v>
      </c>
      <c r="L49" s="430">
        <v>0</v>
      </c>
      <c r="M49" s="430">
        <v>0</v>
      </c>
      <c r="N49" s="418">
        <v>23191</v>
      </c>
      <c r="O49" s="28"/>
      <c r="P49" s="357"/>
    </row>
    <row r="50" spans="1:16" s="6" customFormat="1" ht="16.2" thickBot="1" x14ac:dyDescent="0.35">
      <c r="A50" s="112"/>
      <c r="B50" s="4"/>
      <c r="C50" s="4"/>
      <c r="D50" s="5"/>
      <c r="E50" s="4"/>
      <c r="F50" s="3"/>
      <c r="G50" s="4"/>
      <c r="H50" s="28">
        <f t="shared" ref="H50:P50" si="13">SUM(H48:H49)</f>
        <v>5857</v>
      </c>
      <c r="I50" s="28">
        <f t="shared" si="13"/>
        <v>10767.8</v>
      </c>
      <c r="J50" s="28">
        <f t="shared" si="13"/>
        <v>6850.2</v>
      </c>
      <c r="K50" s="28">
        <f t="shared" si="13"/>
        <v>3171</v>
      </c>
      <c r="L50" s="28"/>
      <c r="M50" s="28"/>
      <c r="N50" s="357">
        <f t="shared" si="13"/>
        <v>26646</v>
      </c>
      <c r="O50" s="28">
        <f t="shared" si="13"/>
        <v>0</v>
      </c>
      <c r="P50" s="441">
        <f t="shared" si="13"/>
        <v>0</v>
      </c>
    </row>
    <row r="51" spans="1:16" ht="16.2" thickBot="1" x14ac:dyDescent="0.35">
      <c r="A51" s="257" t="s">
        <v>170</v>
      </c>
      <c r="N51" s="292"/>
      <c r="P51" s="296"/>
    </row>
    <row r="52" spans="1:16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118"/>
      <c r="H52" s="279">
        <f t="shared" ref="H52:K53" si="14">H20-H48</f>
        <v>-75</v>
      </c>
      <c r="I52" s="278">
        <f t="shared" si="14"/>
        <v>-1016.4560000000001</v>
      </c>
      <c r="J52" s="279">
        <f t="shared" si="14"/>
        <v>1223.952</v>
      </c>
      <c r="K52" s="279">
        <f t="shared" si="14"/>
        <v>2420.7119999999995</v>
      </c>
      <c r="L52" s="279"/>
      <c r="M52" s="279"/>
      <c r="N52" s="418">
        <f>SUM(H52:K52)</f>
        <v>2553.2079999999996</v>
      </c>
      <c r="O52" s="279"/>
      <c r="P52" s="418"/>
    </row>
    <row r="53" spans="1:16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4"/>
      <c r="H53" s="28">
        <f t="shared" si="14"/>
        <v>-3426.864</v>
      </c>
      <c r="I53" s="26">
        <f t="shared" si="14"/>
        <v>-4236.4079999999994</v>
      </c>
      <c r="J53" s="28">
        <f t="shared" si="14"/>
        <v>-5218.2639999999992</v>
      </c>
      <c r="K53" s="28">
        <f t="shared" si="14"/>
        <v>56.615999999999985</v>
      </c>
      <c r="L53" s="28"/>
      <c r="M53" s="28"/>
      <c r="N53" s="357">
        <f>SUM(H53:K53)</f>
        <v>-12824.919999999998</v>
      </c>
      <c r="O53" s="28"/>
      <c r="P53" s="357"/>
    </row>
    <row r="54" spans="1:16" s="6" customFormat="1" ht="16.2" thickBot="1" x14ac:dyDescent="0.35">
      <c r="A54" s="112"/>
      <c r="B54" s="4"/>
      <c r="C54" s="4"/>
      <c r="D54" s="5"/>
      <c r="E54" s="4"/>
      <c r="F54" s="3"/>
      <c r="G54" s="4"/>
      <c r="H54" s="28">
        <f t="shared" ref="H54:P54" si="15">SUM(H52:H53)</f>
        <v>-3501.864</v>
      </c>
      <c r="I54" s="28">
        <f t="shared" si="15"/>
        <v>-5252.8639999999996</v>
      </c>
      <c r="J54" s="28">
        <f t="shared" si="15"/>
        <v>-3994.311999999999</v>
      </c>
      <c r="K54" s="28">
        <f t="shared" si="15"/>
        <v>2477.3279999999995</v>
      </c>
      <c r="L54" s="28"/>
      <c r="M54" s="28"/>
      <c r="N54" s="357">
        <f t="shared" si="15"/>
        <v>-10271.712</v>
      </c>
      <c r="O54" s="28">
        <f t="shared" si="15"/>
        <v>0</v>
      </c>
      <c r="P54" s="441">
        <f t="shared" si="15"/>
        <v>0</v>
      </c>
    </row>
    <row r="55" spans="1:16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6"/>
      <c r="H55" s="312"/>
      <c r="I55" s="312"/>
      <c r="J55" s="312"/>
      <c r="K55" s="312"/>
      <c r="L55" s="312"/>
      <c r="M55" s="312"/>
      <c r="N55" s="312"/>
      <c r="O55" s="312"/>
      <c r="P55" s="460">
        <f>N54+P32</f>
        <v>31121.106500000067</v>
      </c>
    </row>
  </sheetData>
  <mergeCells count="3">
    <mergeCell ref="B1:C1"/>
    <mergeCell ref="E1:F1"/>
    <mergeCell ref="H1:P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3A5BA-FFDA-4428-8FCC-A987499F47C0}">
  <sheetPr>
    <pageSetUpPr fitToPage="1"/>
  </sheetPr>
  <dimension ref="A1:O55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A16" sqref="A16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2" width="14.109375" style="2" customWidth="1"/>
    <col min="13" max="13" width="13.44140625" style="2" customWidth="1"/>
    <col min="14" max="14" width="14.21875" style="2" customWidth="1"/>
    <col min="15" max="15" width="13.44140625" style="2" customWidth="1"/>
    <col min="16" max="16384" width="9.109375" style="1"/>
  </cols>
  <sheetData>
    <row r="1" spans="1:15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45901</v>
      </c>
      <c r="H1" s="471"/>
      <c r="I1" s="471"/>
      <c r="J1" s="471"/>
      <c r="K1" s="471"/>
      <c r="L1" s="471"/>
      <c r="M1" s="471"/>
      <c r="N1" s="471"/>
      <c r="O1" s="472"/>
    </row>
    <row r="2" spans="1:15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176</v>
      </c>
      <c r="K2" s="330" t="s">
        <v>177</v>
      </c>
      <c r="L2" s="330" t="s">
        <v>178</v>
      </c>
      <c r="M2" s="331" t="s">
        <v>34</v>
      </c>
      <c r="N2" s="353" t="s">
        <v>59</v>
      </c>
      <c r="O2" s="443" t="s">
        <v>34</v>
      </c>
    </row>
    <row r="3" spans="1:15" ht="23.25" customHeight="1" thickBot="1" x14ac:dyDescent="0.35">
      <c r="A3" s="112" t="s">
        <v>33</v>
      </c>
      <c r="B3" s="65"/>
      <c r="C3" s="65"/>
      <c r="D3" s="7"/>
      <c r="E3" s="65"/>
      <c r="F3" s="133"/>
      <c r="G3" s="433">
        <v>25073.42</v>
      </c>
      <c r="H3" s="433">
        <v>14449.8</v>
      </c>
      <c r="I3" s="433">
        <v>23326.5</v>
      </c>
      <c r="J3" s="433">
        <v>30141.1</v>
      </c>
      <c r="K3" s="433"/>
      <c r="L3" s="433"/>
      <c r="M3" s="294">
        <f>SUM(G3:J3)</f>
        <v>92990.82</v>
      </c>
      <c r="N3" s="430">
        <v>273928.81</v>
      </c>
      <c r="O3" s="357">
        <f>M3+N3</f>
        <v>366919.63</v>
      </c>
    </row>
    <row r="4" spans="1:15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>
        <v>23</v>
      </c>
      <c r="H4" s="434">
        <v>16</v>
      </c>
      <c r="I4" s="434">
        <v>29</v>
      </c>
      <c r="J4" s="434">
        <v>28</v>
      </c>
      <c r="K4" s="463"/>
      <c r="L4" s="463"/>
      <c r="M4" s="295">
        <f>SUM(G4:J4)</f>
        <v>96</v>
      </c>
      <c r="N4" s="437">
        <v>251</v>
      </c>
      <c r="O4" s="444">
        <f t="shared" ref="O4:O17" si="0">M4+N4</f>
        <v>347</v>
      </c>
    </row>
    <row r="5" spans="1:15" x14ac:dyDescent="0.3">
      <c r="A5" s="114" t="s">
        <v>32</v>
      </c>
      <c r="D5" s="11"/>
      <c r="F5" s="135"/>
      <c r="G5" s="435">
        <v>7877.3</v>
      </c>
      <c r="H5" s="435">
        <v>4348.6000000000004</v>
      </c>
      <c r="I5" s="436">
        <v>8176.2</v>
      </c>
      <c r="J5" s="436">
        <v>9240.7999999999993</v>
      </c>
      <c r="K5" s="436"/>
      <c r="L5" s="436"/>
      <c r="M5" s="296">
        <f>SUM(G5:J5)</f>
        <v>29642.9</v>
      </c>
      <c r="O5" s="358"/>
    </row>
    <row r="6" spans="1:15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12"/>
      <c r="L6" s="12"/>
      <c r="M6" s="296">
        <v>2.15</v>
      </c>
      <c r="O6" s="358"/>
    </row>
    <row r="7" spans="1:15" x14ac:dyDescent="0.3">
      <c r="A7" s="114" t="s">
        <v>30</v>
      </c>
      <c r="B7" s="59"/>
      <c r="C7" s="59"/>
      <c r="D7" s="60"/>
      <c r="E7" s="59"/>
      <c r="F7" s="136"/>
      <c r="G7" s="462">
        <v>3412.15</v>
      </c>
      <c r="H7" s="462">
        <v>2295.9499999999998</v>
      </c>
      <c r="I7" s="462">
        <v>3648.51</v>
      </c>
      <c r="J7" s="462">
        <v>4368.1899999999996</v>
      </c>
      <c r="K7" s="462"/>
      <c r="L7" s="462"/>
      <c r="M7" s="297"/>
      <c r="N7" s="101"/>
      <c r="O7" s="445"/>
    </row>
    <row r="8" spans="1:15" x14ac:dyDescent="0.3">
      <c r="A8" s="114" t="s">
        <v>29</v>
      </c>
      <c r="B8" s="59"/>
      <c r="C8" s="59"/>
      <c r="D8" s="60"/>
      <c r="E8" s="59"/>
      <c r="F8" s="136"/>
      <c r="G8" s="57">
        <f t="shared" ref="G8:J8" si="1">G5/G7</f>
        <v>2.3086030801693949</v>
      </c>
      <c r="H8" s="57">
        <f t="shared" si="1"/>
        <v>1.8940307933535141</v>
      </c>
      <c r="I8" s="57">
        <f t="shared" si="1"/>
        <v>2.2409696012892932</v>
      </c>
      <c r="J8" s="57">
        <f t="shared" si="1"/>
        <v>2.1154757462473017</v>
      </c>
      <c r="K8" s="57"/>
      <c r="L8" s="57"/>
      <c r="M8" s="297"/>
      <c r="N8" s="101"/>
      <c r="O8" s="445"/>
    </row>
    <row r="9" spans="1:15" ht="16.2" thickBot="1" x14ac:dyDescent="0.35">
      <c r="A9" s="112" t="s">
        <v>66</v>
      </c>
      <c r="B9" s="55"/>
      <c r="C9" s="55"/>
      <c r="D9" s="56"/>
      <c r="E9" s="55"/>
      <c r="F9" s="140"/>
      <c r="G9" s="92">
        <f t="shared" ref="G9:M9" si="2">G3/G5</f>
        <v>3.1829967120713949</v>
      </c>
      <c r="H9" s="92">
        <f t="shared" si="2"/>
        <v>3.322862530469576</v>
      </c>
      <c r="I9" s="92">
        <f t="shared" si="2"/>
        <v>2.852975709987525</v>
      </c>
      <c r="J9" s="92">
        <f t="shared" si="2"/>
        <v>3.2617414076703315</v>
      </c>
      <c r="K9" s="92"/>
      <c r="L9" s="92"/>
      <c r="M9" s="298">
        <f t="shared" si="2"/>
        <v>3.1370351753708308</v>
      </c>
      <c r="N9" s="4"/>
      <c r="O9" s="446"/>
    </row>
    <row r="10" spans="1:15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356"/>
      <c r="L10" s="356"/>
      <c r="M10" s="267"/>
      <c r="N10" s="356"/>
      <c r="O10" s="447"/>
    </row>
    <row r="11" spans="1:15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19"/>
      <c r="L11" s="19"/>
      <c r="M11" s="359">
        <f t="shared" ref="M11:M17" si="3">SUM(G11:J11)</f>
        <v>0</v>
      </c>
      <c r="N11" s="438">
        <v>247559.87</v>
      </c>
      <c r="O11" s="359">
        <f t="shared" si="0"/>
        <v>247559.87</v>
      </c>
    </row>
    <row r="12" spans="1:15" x14ac:dyDescent="0.3">
      <c r="A12" s="114" t="s">
        <v>23</v>
      </c>
      <c r="B12" s="2"/>
      <c r="C12" s="2"/>
      <c r="D12" s="13"/>
      <c r="E12" s="2"/>
      <c r="F12" s="12"/>
      <c r="G12" s="19">
        <v>7336.12</v>
      </c>
      <c r="H12" s="19">
        <f t="shared" ref="H12:I12" si="4">H7*H6</f>
        <v>4936.2924999999996</v>
      </c>
      <c r="I12" s="19">
        <f t="shared" si="4"/>
        <v>7844.2965000000004</v>
      </c>
      <c r="J12" s="19">
        <f>J7*J6</f>
        <v>9391.6084999999985</v>
      </c>
      <c r="K12" s="19"/>
      <c r="L12" s="19"/>
      <c r="M12" s="359">
        <f t="shared" si="3"/>
        <v>29508.317499999997</v>
      </c>
      <c r="N12" s="19"/>
      <c r="O12" s="359">
        <f t="shared" si="0"/>
        <v>29508.317499999997</v>
      </c>
    </row>
    <row r="13" spans="1:15" x14ac:dyDescent="0.3">
      <c r="A13" s="114" t="s">
        <v>22</v>
      </c>
      <c r="B13" s="2"/>
      <c r="C13" s="2"/>
      <c r="D13" s="13"/>
      <c r="E13" s="2"/>
      <c r="F13" s="12"/>
      <c r="G13" s="438">
        <v>1800.75</v>
      </c>
      <c r="H13" s="438">
        <v>922.2</v>
      </c>
      <c r="I13" s="438">
        <v>1697.5</v>
      </c>
      <c r="J13" s="438">
        <v>2281.5500000000002</v>
      </c>
      <c r="K13" s="438"/>
      <c r="L13" s="438"/>
      <c r="M13" s="359">
        <f t="shared" si="3"/>
        <v>6702</v>
      </c>
      <c r="N13" s="19"/>
      <c r="O13" s="359">
        <f t="shared" si="0"/>
        <v>6702</v>
      </c>
    </row>
    <row r="14" spans="1:15" x14ac:dyDescent="0.3">
      <c r="A14" s="114" t="s">
        <v>21</v>
      </c>
      <c r="B14" s="2"/>
      <c r="C14" s="2"/>
      <c r="D14" s="13"/>
      <c r="E14" s="2"/>
      <c r="F14" s="12"/>
      <c r="G14" s="438">
        <v>235</v>
      </c>
      <c r="H14" s="438">
        <v>165</v>
      </c>
      <c r="I14" s="438">
        <v>285</v>
      </c>
      <c r="J14" s="438">
        <v>290</v>
      </c>
      <c r="K14" s="438"/>
      <c r="L14" s="438"/>
      <c r="M14" s="359">
        <f t="shared" si="3"/>
        <v>975</v>
      </c>
      <c r="N14" s="19"/>
      <c r="O14" s="359">
        <f t="shared" si="0"/>
        <v>975</v>
      </c>
    </row>
    <row r="15" spans="1:15" x14ac:dyDescent="0.3">
      <c r="A15" s="114" t="s">
        <v>84</v>
      </c>
      <c r="B15" s="2"/>
      <c r="C15" s="2"/>
      <c r="D15" s="13"/>
      <c r="E15" s="2"/>
      <c r="F15" s="12"/>
      <c r="G15" s="438">
        <v>175</v>
      </c>
      <c r="H15" s="438">
        <v>115</v>
      </c>
      <c r="I15" s="438">
        <v>235</v>
      </c>
      <c r="J15" s="438">
        <v>235</v>
      </c>
      <c r="K15" s="438"/>
      <c r="L15" s="438"/>
      <c r="M15" s="359">
        <f t="shared" si="3"/>
        <v>760</v>
      </c>
      <c r="N15" s="19"/>
      <c r="O15" s="359">
        <f t="shared" si="0"/>
        <v>760</v>
      </c>
    </row>
    <row r="16" spans="1:15" x14ac:dyDescent="0.3">
      <c r="A16" s="114" t="s">
        <v>174</v>
      </c>
      <c r="B16" s="2"/>
      <c r="C16" s="2"/>
      <c r="D16" s="13"/>
      <c r="E16" s="2"/>
      <c r="F16" s="12"/>
      <c r="G16" s="438">
        <v>3840.6</v>
      </c>
      <c r="H16" s="438">
        <v>2924.9</v>
      </c>
      <c r="I16" s="438">
        <v>4634.8999999999996</v>
      </c>
      <c r="J16" s="438">
        <v>4629.8999999999996</v>
      </c>
      <c r="K16" s="438"/>
      <c r="L16" s="438"/>
      <c r="M16" s="359">
        <f t="shared" si="3"/>
        <v>16030.3</v>
      </c>
      <c r="N16" s="19"/>
      <c r="O16" s="359">
        <f t="shared" si="0"/>
        <v>16030.3</v>
      </c>
    </row>
    <row r="17" spans="1:15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/>
      <c r="I17" s="439"/>
      <c r="J17" s="439"/>
      <c r="K17" s="439"/>
      <c r="L17" s="439"/>
      <c r="M17" s="359">
        <f t="shared" si="3"/>
        <v>0</v>
      </c>
      <c r="N17" s="19">
        <v>0</v>
      </c>
      <c r="O17" s="359">
        <f t="shared" si="0"/>
        <v>0</v>
      </c>
    </row>
    <row r="18" spans="1:15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13387.47</v>
      </c>
      <c r="H18" s="315">
        <f>SUM(H11:H17)</f>
        <v>9063.3924999999999</v>
      </c>
      <c r="I18" s="315">
        <f>SUM(I11:I17)</f>
        <v>14696.6965</v>
      </c>
      <c r="J18" s="315">
        <f>SUM(J11:J17)</f>
        <v>16828.058499999999</v>
      </c>
      <c r="K18" s="315"/>
      <c r="L18" s="315"/>
      <c r="M18" s="441">
        <f>SUM(M11:M17)</f>
        <v>53975.617499999993</v>
      </c>
      <c r="N18" s="35"/>
      <c r="O18" s="441">
        <f>SUM(O11:O17)</f>
        <v>301535.48749999999</v>
      </c>
    </row>
    <row r="19" spans="1:15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>
        <f t="shared" ref="G19:O19" si="5">G18/G3</f>
        <v>0.53393075216703589</v>
      </c>
      <c r="H19" s="448">
        <f t="shared" si="5"/>
        <v>0.62723307589032373</v>
      </c>
      <c r="I19" s="448">
        <f t="shared" si="5"/>
        <v>0.63004293400210065</v>
      </c>
      <c r="J19" s="448">
        <f t="shared" si="5"/>
        <v>0.55830936827123101</v>
      </c>
      <c r="K19" s="448"/>
      <c r="L19" s="448"/>
      <c r="M19" s="442">
        <f t="shared" si="5"/>
        <v>0.58044027894366335</v>
      </c>
      <c r="N19" s="431">
        <f t="shared" si="5"/>
        <v>0</v>
      </c>
      <c r="O19" s="442">
        <f t="shared" si="5"/>
        <v>0.82180254978453993</v>
      </c>
    </row>
    <row r="20" spans="1:15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1890.5519999999999</v>
      </c>
      <c r="H20" s="20">
        <f>H5*$F20</f>
        <v>1043.664</v>
      </c>
      <c r="I20" s="19">
        <f>I5*$F20</f>
        <v>1962.2879999999998</v>
      </c>
      <c r="J20" s="19">
        <f>J5*$F20</f>
        <v>2217.7919999999999</v>
      </c>
      <c r="K20" s="19"/>
      <c r="L20" s="19"/>
      <c r="M20" s="359">
        <f>SUM(G20:J20)</f>
        <v>7114.2960000000003</v>
      </c>
      <c r="N20" s="19">
        <f>N5*$F20</f>
        <v>0</v>
      </c>
      <c r="O20" s="359">
        <f>SUM(G20:N20)</f>
        <v>14228.592000000001</v>
      </c>
    </row>
    <row r="21" spans="1:15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2520.7360000000003</v>
      </c>
      <c r="H21" s="26">
        <f>H5*$F21</f>
        <v>1391.5520000000001</v>
      </c>
      <c r="I21" s="28">
        <f>I5*$F21</f>
        <v>2616.384</v>
      </c>
      <c r="J21" s="28">
        <f>J5*$F21</f>
        <v>2957.056</v>
      </c>
      <c r="K21" s="28"/>
      <c r="L21" s="28"/>
      <c r="M21" s="357">
        <f>SUM(G21:J21)</f>
        <v>9485.728000000001</v>
      </c>
      <c r="N21" s="28">
        <f>N5*$F21</f>
        <v>0</v>
      </c>
      <c r="O21" s="357">
        <f>SUM(G21:N21)</f>
        <v>18971.456000000002</v>
      </c>
    </row>
    <row r="22" spans="1:15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O22" si="6">SUM(G20:G21)</f>
        <v>4411.2880000000005</v>
      </c>
      <c r="H22" s="28">
        <f t="shared" si="6"/>
        <v>2435.2160000000003</v>
      </c>
      <c r="I22" s="28">
        <f t="shared" si="6"/>
        <v>4578.6719999999996</v>
      </c>
      <c r="J22" s="28">
        <f t="shared" si="6"/>
        <v>5174.848</v>
      </c>
      <c r="K22" s="28"/>
      <c r="L22" s="28"/>
      <c r="M22" s="357">
        <f t="shared" si="6"/>
        <v>16600.024000000001</v>
      </c>
      <c r="N22" s="28">
        <f t="shared" si="6"/>
        <v>0</v>
      </c>
      <c r="O22" s="441">
        <f t="shared" si="6"/>
        <v>33200.048000000003</v>
      </c>
    </row>
    <row r="23" spans="1:15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19"/>
      <c r="L23" s="19"/>
      <c r="M23" s="359">
        <f t="shared" ref="M23:M28" si="7">SUM(G23:J23)</f>
        <v>360</v>
      </c>
      <c r="N23" s="19">
        <v>0</v>
      </c>
      <c r="O23" s="359">
        <f>M23+N23</f>
        <v>360</v>
      </c>
    </row>
    <row r="24" spans="1:15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19"/>
      <c r="L24" s="19"/>
      <c r="M24" s="359">
        <f t="shared" si="7"/>
        <v>1398</v>
      </c>
      <c r="N24" s="19">
        <v>0</v>
      </c>
      <c r="O24" s="359">
        <f t="shared" ref="O24:O32" si="8">M24+N24</f>
        <v>1398</v>
      </c>
    </row>
    <row r="25" spans="1:15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19"/>
      <c r="L25" s="19"/>
      <c r="M25" s="359">
        <f t="shared" si="7"/>
        <v>2300</v>
      </c>
      <c r="N25" s="19">
        <v>0</v>
      </c>
      <c r="O25" s="359">
        <f t="shared" si="8"/>
        <v>2300</v>
      </c>
    </row>
    <row r="26" spans="1:15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19"/>
      <c r="L26" s="19"/>
      <c r="M26" s="359">
        <f t="shared" si="7"/>
        <v>268</v>
      </c>
      <c r="N26" s="19">
        <v>0</v>
      </c>
      <c r="O26" s="359">
        <f t="shared" si="8"/>
        <v>268</v>
      </c>
    </row>
    <row r="27" spans="1:15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15"/>
      <c r="L27" s="15"/>
      <c r="M27" s="359">
        <f t="shared" si="7"/>
        <v>360</v>
      </c>
      <c r="N27" s="15">
        <v>0</v>
      </c>
      <c r="O27" s="359">
        <f t="shared" si="8"/>
        <v>360</v>
      </c>
    </row>
    <row r="28" spans="1:15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75"/>
      <c r="L28" s="75"/>
      <c r="M28" s="357">
        <f t="shared" si="7"/>
        <v>11200</v>
      </c>
      <c r="N28" s="75">
        <v>0</v>
      </c>
      <c r="O28" s="357">
        <f t="shared" si="8"/>
        <v>11200</v>
      </c>
    </row>
    <row r="29" spans="1:15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28"/>
      <c r="L29" s="28"/>
      <c r="M29" s="357">
        <f>SUM(M23:M28)</f>
        <v>15886</v>
      </c>
      <c r="N29" s="28">
        <f t="shared" ref="N29" si="10">SUM(N23:N28)</f>
        <v>0</v>
      </c>
      <c r="O29" s="357">
        <f t="shared" si="8"/>
        <v>15886</v>
      </c>
    </row>
    <row r="30" spans="1:15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N30" si="11">G18+G22+G23+G24+G25+G26+G27+G28</f>
        <v>22078.758000000002</v>
      </c>
      <c r="H30" s="323">
        <f t="shared" si="11"/>
        <v>15778.6085</v>
      </c>
      <c r="I30" s="323">
        <f t="shared" si="11"/>
        <v>22088.3685</v>
      </c>
      <c r="J30" s="323">
        <f t="shared" si="11"/>
        <v>26515.906499999997</v>
      </c>
      <c r="K30" s="323"/>
      <c r="L30" s="323"/>
      <c r="M30" s="321">
        <f t="shared" si="11"/>
        <v>86461.641499999998</v>
      </c>
      <c r="N30" s="432">
        <f t="shared" si="11"/>
        <v>0</v>
      </c>
      <c r="O30" s="321">
        <f t="shared" si="8"/>
        <v>86461.641499999998</v>
      </c>
    </row>
    <row r="31" spans="1:15" ht="16.8" thickTop="1" thickBot="1" x14ac:dyDescent="0.35">
      <c r="A31" s="114"/>
      <c r="D31" s="11"/>
      <c r="F31" s="135"/>
      <c r="G31" s="19"/>
      <c r="H31" s="20"/>
      <c r="I31" s="19"/>
      <c r="J31" s="19"/>
      <c r="K31" s="19"/>
      <c r="L31" s="19"/>
      <c r="M31" s="359"/>
      <c r="N31" s="19"/>
      <c r="O31" s="359">
        <f t="shared" si="8"/>
        <v>0</v>
      </c>
    </row>
    <row r="32" spans="1:15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2994.6619999999966</v>
      </c>
      <c r="H32" s="453">
        <f>H3-H30</f>
        <v>-1328.808500000001</v>
      </c>
      <c r="I32" s="453">
        <f>I3-I30</f>
        <v>1238.1314999999995</v>
      </c>
      <c r="J32" s="453">
        <f>J3-J30</f>
        <v>3625.1935000000012</v>
      </c>
      <c r="K32" s="453"/>
      <c r="L32" s="453"/>
      <c r="M32" s="454">
        <f>M3-M30</f>
        <v>6529.1785000000091</v>
      </c>
      <c r="N32" s="453">
        <f>N3-N11</f>
        <v>26368.940000000002</v>
      </c>
      <c r="O32" s="454">
        <f t="shared" si="8"/>
        <v>32898.118500000011</v>
      </c>
    </row>
    <row r="33" spans="1:15" ht="16.2" thickBot="1" x14ac:dyDescent="0.35">
      <c r="A33" s="261" t="s">
        <v>0</v>
      </c>
      <c r="B33" s="320"/>
      <c r="C33" s="320"/>
      <c r="D33" s="455"/>
      <c r="E33" s="320"/>
      <c r="F33" s="456"/>
      <c r="G33" s="457">
        <f t="shared" ref="G33:O33" si="12">G32/G3</f>
        <v>0.1194357211740559</v>
      </c>
      <c r="H33" s="457">
        <f t="shared" si="12"/>
        <v>-9.1960338551398707E-2</v>
      </c>
      <c r="I33" s="457">
        <f t="shared" si="12"/>
        <v>5.3078322937431657E-2</v>
      </c>
      <c r="J33" s="457">
        <f t="shared" si="12"/>
        <v>0.12027409417705397</v>
      </c>
      <c r="K33" s="457"/>
      <c r="L33" s="457"/>
      <c r="M33" s="458">
        <f t="shared" si="12"/>
        <v>7.0213151147607997E-2</v>
      </c>
      <c r="N33" s="459">
        <f t="shared" si="12"/>
        <v>9.6262017857851476E-2</v>
      </c>
      <c r="O33" s="458">
        <f t="shared" si="12"/>
        <v>8.9660284733198953E-2</v>
      </c>
    </row>
    <row r="34" spans="1:15" ht="15.75" hidden="1" customHeight="1" x14ac:dyDescent="0.3">
      <c r="A34" s="114"/>
      <c r="F34" s="135"/>
      <c r="M34" s="296"/>
      <c r="O34" s="296"/>
    </row>
    <row r="35" spans="1:15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M35" s="307">
        <f>SUM(G35:I35)</f>
        <v>0</v>
      </c>
      <c r="O35" s="307">
        <f>SUM(G35:J35)</f>
        <v>0</v>
      </c>
    </row>
    <row r="36" spans="1:15" ht="15.75" hidden="1" customHeight="1" thickBot="1" x14ac:dyDescent="0.35">
      <c r="A36" s="114" t="s">
        <v>154</v>
      </c>
      <c r="F36" s="135"/>
      <c r="G36" s="2">
        <f>G6</f>
        <v>2.15</v>
      </c>
      <c r="M36" s="296"/>
      <c r="O36" s="296"/>
    </row>
    <row r="37" spans="1:15" ht="15.75" hidden="1" customHeight="1" thickBot="1" x14ac:dyDescent="0.35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116"/>
      <c r="L37" s="116"/>
      <c r="M37" s="308" t="s">
        <v>83</v>
      </c>
      <c r="N37" s="116"/>
      <c r="O37" s="308" t="s">
        <v>83</v>
      </c>
    </row>
    <row r="38" spans="1:15" ht="31.5" hidden="1" customHeight="1" thickBot="1" x14ac:dyDescent="0.35">
      <c r="A38" s="130" t="s">
        <v>73</v>
      </c>
      <c r="F38" s="135"/>
      <c r="G38" s="20">
        <f>G7*G37</f>
        <v>341.21500000000032</v>
      </c>
      <c r="H38" s="20">
        <f>H7*0.2</f>
        <v>459.19</v>
      </c>
      <c r="I38" s="20">
        <f>I7*0.2</f>
        <v>729.70200000000011</v>
      </c>
      <c r="J38" s="91">
        <v>0</v>
      </c>
      <c r="K38" s="91"/>
      <c r="L38" s="91"/>
      <c r="M38" s="300">
        <f>SUM(G38:J38)</f>
        <v>1530.1070000000004</v>
      </c>
      <c r="N38" s="91">
        <v>0</v>
      </c>
      <c r="O38" s="300">
        <f>SUM(G38:N38)</f>
        <v>3060.2140000000009</v>
      </c>
    </row>
    <row r="39" spans="1:15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3335.8769999999968</v>
      </c>
      <c r="H39" s="98">
        <f>H32+H38</f>
        <v>-869.61850000000095</v>
      </c>
      <c r="I39" s="98">
        <f>I32+I38</f>
        <v>1967.8334999999997</v>
      </c>
      <c r="J39" s="98">
        <f>J38</f>
        <v>0</v>
      </c>
      <c r="K39" s="98"/>
      <c r="L39" s="98"/>
      <c r="M39" s="309">
        <f>M32+M38</f>
        <v>8059.2855000000091</v>
      </c>
      <c r="N39" s="98">
        <f>N38</f>
        <v>0</v>
      </c>
      <c r="O39" s="309">
        <f>O32+O38</f>
        <v>35958.332500000011</v>
      </c>
    </row>
    <row r="40" spans="1:15" ht="15.75" hidden="1" customHeight="1" thickBot="1" x14ac:dyDescent="0.35">
      <c r="A40" s="130"/>
      <c r="M40" s="296"/>
      <c r="O40" s="296"/>
    </row>
    <row r="41" spans="1:15" s="269" customFormat="1" ht="15.75" hidden="1" customHeight="1" thickBot="1" x14ac:dyDescent="0.35">
      <c r="A41" s="130" t="s">
        <v>157</v>
      </c>
      <c r="B41" s="461"/>
      <c r="C41" s="461"/>
      <c r="D41" s="461"/>
      <c r="E41" s="461"/>
      <c r="F41" s="461"/>
      <c r="G41" s="19">
        <f>0.5*G22</f>
        <v>2205.6440000000002</v>
      </c>
      <c r="H41" s="20"/>
      <c r="I41" s="19"/>
      <c r="J41" s="19"/>
      <c r="K41" s="19"/>
      <c r="L41" s="19"/>
      <c r="M41" s="300"/>
      <c r="N41" s="19"/>
      <c r="O41" s="300"/>
    </row>
    <row r="42" spans="1:15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>
        <f>G33+G40</f>
        <v>0.1194357211740559</v>
      </c>
      <c r="H42" s="98">
        <f>H33+H40</f>
        <v>-9.1960338551398707E-2</v>
      </c>
      <c r="I42" s="98">
        <f>I33+I40</f>
        <v>5.3078322937431657E-2</v>
      </c>
      <c r="J42" s="98">
        <f>J40</f>
        <v>0</v>
      </c>
      <c r="K42" s="98"/>
      <c r="L42" s="98"/>
      <c r="M42" s="309">
        <f>M33+M40</f>
        <v>7.0213151147607997E-2</v>
      </c>
      <c r="N42" s="98">
        <f>N40</f>
        <v>0</v>
      </c>
      <c r="O42" s="309">
        <f>O33+O40</f>
        <v>8.9660284733198953E-2</v>
      </c>
    </row>
    <row r="43" spans="1:15" ht="16.5" hidden="1" customHeight="1" thickBot="1" x14ac:dyDescent="0.35">
      <c r="A43" s="130"/>
      <c r="M43" s="310"/>
      <c r="O43" s="310"/>
    </row>
    <row r="44" spans="1:15" ht="15.75" hidden="1" customHeight="1" thickBot="1" x14ac:dyDescent="0.35">
      <c r="A44" s="130" t="s">
        <v>159</v>
      </c>
      <c r="G44" s="91">
        <f>G22*70%</f>
        <v>3087.9016000000001</v>
      </c>
      <c r="M44" s="296"/>
      <c r="O44" s="296"/>
    </row>
    <row r="45" spans="1:15" s="269" customFormat="1" ht="15.75" hidden="1" customHeight="1" thickBot="1" x14ac:dyDescent="0.35">
      <c r="A45" s="130" t="s">
        <v>156</v>
      </c>
      <c r="B45" s="461"/>
      <c r="C45" s="461"/>
      <c r="D45" s="461"/>
      <c r="E45" s="461"/>
      <c r="F45" s="461"/>
      <c r="G45" s="20">
        <f>G22*30%</f>
        <v>1323.3864000000001</v>
      </c>
      <c r="H45" s="20"/>
      <c r="I45" s="19"/>
      <c r="J45" s="19"/>
      <c r="K45" s="19"/>
      <c r="L45" s="19"/>
      <c r="M45" s="311"/>
      <c r="N45" s="19"/>
      <c r="O45" s="311"/>
    </row>
    <row r="46" spans="1:15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4318.0483999999969</v>
      </c>
      <c r="H46" s="98">
        <f>H35+H43</f>
        <v>0</v>
      </c>
      <c r="I46" s="98">
        <f>I35+I43</f>
        <v>0</v>
      </c>
      <c r="J46" s="98">
        <f>J43</f>
        <v>0</v>
      </c>
      <c r="K46" s="98"/>
      <c r="L46" s="98"/>
      <c r="M46" s="309">
        <f>M35+M43</f>
        <v>0</v>
      </c>
      <c r="N46" s="98">
        <f>N43</f>
        <v>0</v>
      </c>
      <c r="O46" s="309">
        <f>O35+O43</f>
        <v>0</v>
      </c>
    </row>
    <row r="47" spans="1:15" ht="16.2" thickBot="1" x14ac:dyDescent="0.35">
      <c r="A47" s="11"/>
      <c r="M47" s="292"/>
      <c r="O47" s="296"/>
    </row>
    <row r="48" spans="1:15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>
        <v>80</v>
      </c>
      <c r="H48" s="429"/>
      <c r="I48" s="429"/>
      <c r="J48" s="429"/>
      <c r="K48" s="429"/>
      <c r="L48" s="429"/>
      <c r="M48" s="418">
        <f>SUM(G48:J48)</f>
        <v>80</v>
      </c>
      <c r="N48" s="279"/>
      <c r="O48" s="418"/>
    </row>
    <row r="49" spans="1:15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>
        <v>715</v>
      </c>
      <c r="H49" s="430">
        <v>18822.099999999999</v>
      </c>
      <c r="I49" s="430">
        <v>2240</v>
      </c>
      <c r="J49" s="430">
        <v>205.4</v>
      </c>
      <c r="K49" s="430"/>
      <c r="L49" s="430">
        <v>0</v>
      </c>
      <c r="M49" s="357">
        <v>21982.5</v>
      </c>
      <c r="N49" s="28"/>
      <c r="O49" s="357"/>
    </row>
    <row r="50" spans="1:15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O50" si="13">SUM(G48:G49)</f>
        <v>795</v>
      </c>
      <c r="H50" s="28">
        <f t="shared" si="13"/>
        <v>18822.099999999999</v>
      </c>
      <c r="I50" s="28">
        <f t="shared" si="13"/>
        <v>2240</v>
      </c>
      <c r="J50" s="28">
        <f t="shared" si="13"/>
        <v>205.4</v>
      </c>
      <c r="K50" s="28"/>
      <c r="L50" s="28">
        <v>1381.4</v>
      </c>
      <c r="M50" s="357">
        <f t="shared" si="13"/>
        <v>22062.5</v>
      </c>
      <c r="N50" s="28">
        <f t="shared" si="13"/>
        <v>0</v>
      </c>
      <c r="O50" s="441">
        <f t="shared" si="13"/>
        <v>0</v>
      </c>
    </row>
    <row r="51" spans="1:15" ht="16.2" thickBot="1" x14ac:dyDescent="0.35">
      <c r="A51" s="257" t="s">
        <v>170</v>
      </c>
      <c r="M51" s="292"/>
      <c r="O51" s="296"/>
    </row>
    <row r="52" spans="1:15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1810.5519999999999</v>
      </c>
      <c r="H52" s="278">
        <f t="shared" si="14"/>
        <v>1043.664</v>
      </c>
      <c r="I52" s="279">
        <f t="shared" si="14"/>
        <v>1962.2879999999998</v>
      </c>
      <c r="J52" s="279">
        <f t="shared" si="14"/>
        <v>2217.7919999999999</v>
      </c>
      <c r="K52" s="279"/>
      <c r="L52" s="279"/>
      <c r="M52" s="418">
        <f>SUM(G52:J52)</f>
        <v>7034.2960000000003</v>
      </c>
      <c r="N52" s="279"/>
      <c r="O52" s="418"/>
    </row>
    <row r="53" spans="1:15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1805.7360000000003</v>
      </c>
      <c r="H53" s="26">
        <f t="shared" si="14"/>
        <v>-17430.547999999999</v>
      </c>
      <c r="I53" s="28">
        <f t="shared" si="14"/>
        <v>376.38400000000001</v>
      </c>
      <c r="J53" s="28">
        <f t="shared" si="14"/>
        <v>2751.6559999999999</v>
      </c>
      <c r="K53" s="28"/>
      <c r="L53" s="28"/>
      <c r="M53" s="357">
        <f>SUM(G53:J53)</f>
        <v>-12496.771999999997</v>
      </c>
      <c r="N53" s="28"/>
      <c r="O53" s="357"/>
    </row>
    <row r="54" spans="1:15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O54" si="15">SUM(G52:G53)</f>
        <v>3616.2880000000005</v>
      </c>
      <c r="H54" s="28">
        <f t="shared" si="15"/>
        <v>-16386.883999999998</v>
      </c>
      <c r="I54" s="28">
        <f t="shared" si="15"/>
        <v>2338.6719999999996</v>
      </c>
      <c r="J54" s="28">
        <f t="shared" si="15"/>
        <v>4969.4480000000003</v>
      </c>
      <c r="K54" s="28"/>
      <c r="L54" s="28"/>
      <c r="M54" s="357">
        <f t="shared" si="15"/>
        <v>-5462.4759999999969</v>
      </c>
      <c r="N54" s="28">
        <f t="shared" si="15"/>
        <v>0</v>
      </c>
      <c r="O54" s="441">
        <f t="shared" si="15"/>
        <v>0</v>
      </c>
    </row>
    <row r="55" spans="1:15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312"/>
      <c r="N55" s="312"/>
      <c r="O55" s="460">
        <f>M54+O32</f>
        <v>27435.642500000016</v>
      </c>
    </row>
  </sheetData>
  <mergeCells count="3">
    <mergeCell ref="B1:C1"/>
    <mergeCell ref="E1:F1"/>
    <mergeCell ref="G1:O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5:G47"/>
  <sheetViews>
    <sheetView topLeftCell="A22" workbookViewId="0">
      <selection activeCell="M43" sqref="M43"/>
    </sheetView>
  </sheetViews>
  <sheetFormatPr defaultRowHeight="14.4" x14ac:dyDescent="0.3"/>
  <cols>
    <col min="3" max="3" width="15.33203125" customWidth="1"/>
    <col min="4" max="4" width="12" bestFit="1" customWidth="1"/>
    <col min="5" max="5" width="17.44140625" bestFit="1" customWidth="1"/>
    <col min="7" max="7" width="11.5546875" bestFit="1" customWidth="1"/>
  </cols>
  <sheetData>
    <row r="5" spans="3:5" ht="15.6" x14ac:dyDescent="0.3">
      <c r="C5" s="1"/>
      <c r="D5" s="93"/>
      <c r="E5" s="1" t="s">
        <v>33</v>
      </c>
    </row>
    <row r="6" spans="3:5" ht="15.6" x14ac:dyDescent="0.3">
      <c r="C6" s="482"/>
      <c r="D6" s="1"/>
      <c r="E6" s="89"/>
    </row>
    <row r="7" spans="3:5" ht="15.6" x14ac:dyDescent="0.3">
      <c r="C7" s="482"/>
      <c r="D7" s="1"/>
      <c r="E7" s="89"/>
    </row>
    <row r="8" spans="3:5" ht="15.6" x14ac:dyDescent="0.3">
      <c r="C8" s="1"/>
      <c r="D8" s="1"/>
      <c r="E8" s="1"/>
    </row>
    <row r="9" spans="3:5" ht="15.6" x14ac:dyDescent="0.3">
      <c r="C9" s="482"/>
      <c r="D9" s="1"/>
      <c r="E9" s="89"/>
    </row>
    <row r="10" spans="3:5" ht="15.6" x14ac:dyDescent="0.3">
      <c r="C10" s="482"/>
      <c r="D10" s="1"/>
      <c r="E10" s="89"/>
    </row>
    <row r="11" spans="3:5" ht="15.6" x14ac:dyDescent="0.3">
      <c r="C11" s="482" t="s">
        <v>43</v>
      </c>
      <c r="D11" s="42" t="s">
        <v>38</v>
      </c>
      <c r="E11" s="20">
        <v>22790</v>
      </c>
    </row>
    <row r="12" spans="3:5" ht="15.6" x14ac:dyDescent="0.3">
      <c r="C12" s="482"/>
      <c r="D12" s="42" t="s">
        <v>37</v>
      </c>
      <c r="E12" s="19">
        <v>24550</v>
      </c>
    </row>
    <row r="13" spans="3:5" ht="15.6" x14ac:dyDescent="0.3">
      <c r="C13" s="482"/>
      <c r="D13" s="42" t="s">
        <v>34</v>
      </c>
      <c r="E13" s="20">
        <f>SUM(E11:E12)</f>
        <v>47340</v>
      </c>
    </row>
    <row r="14" spans="3:5" ht="15.6" x14ac:dyDescent="0.3">
      <c r="C14" s="482" t="s">
        <v>42</v>
      </c>
      <c r="D14" s="42" t="s">
        <v>38</v>
      </c>
      <c r="E14" s="20">
        <v>16760</v>
      </c>
    </row>
    <row r="15" spans="3:5" ht="15.6" x14ac:dyDescent="0.3">
      <c r="C15" s="482"/>
      <c r="D15" s="42" t="s">
        <v>37</v>
      </c>
      <c r="E15" s="19">
        <v>19035</v>
      </c>
    </row>
    <row r="16" spans="3:5" ht="15.6" x14ac:dyDescent="0.3">
      <c r="C16" s="482"/>
      <c r="D16" s="42" t="s">
        <v>34</v>
      </c>
      <c r="E16" s="20">
        <f>SUM(E14:E15)</f>
        <v>35795</v>
      </c>
    </row>
    <row r="17" spans="3:7" ht="15.6" x14ac:dyDescent="0.3">
      <c r="C17" s="482" t="s">
        <v>41</v>
      </c>
      <c r="D17" s="42" t="s">
        <v>38</v>
      </c>
      <c r="E17" s="20">
        <v>23650</v>
      </c>
    </row>
    <row r="18" spans="3:7" ht="15.6" x14ac:dyDescent="0.3">
      <c r="C18" s="482"/>
      <c r="D18" s="42" t="s">
        <v>37</v>
      </c>
      <c r="E18" s="19">
        <v>22035</v>
      </c>
    </row>
    <row r="19" spans="3:7" ht="15.6" x14ac:dyDescent="0.3">
      <c r="C19" s="482"/>
      <c r="D19" s="42" t="s">
        <v>36</v>
      </c>
      <c r="E19" s="20">
        <v>2450</v>
      </c>
    </row>
    <row r="20" spans="3:7" ht="15.6" x14ac:dyDescent="0.3">
      <c r="C20" s="482"/>
      <c r="D20" s="42" t="s">
        <v>35</v>
      </c>
      <c r="E20" s="19">
        <v>3050</v>
      </c>
    </row>
    <row r="21" spans="3:7" ht="15.6" x14ac:dyDescent="0.3">
      <c r="C21" s="482"/>
      <c r="D21" s="42" t="s">
        <v>34</v>
      </c>
      <c r="E21" s="20">
        <f>SUM(E17:E20)</f>
        <v>51185</v>
      </c>
    </row>
    <row r="22" spans="3:7" ht="15.6" x14ac:dyDescent="0.3">
      <c r="C22" s="482" t="s">
        <v>40</v>
      </c>
      <c r="D22" s="42" t="s">
        <v>38</v>
      </c>
      <c r="E22" s="20">
        <v>22770</v>
      </c>
    </row>
    <row r="23" spans="3:7" ht="15.6" x14ac:dyDescent="0.3">
      <c r="C23" s="482"/>
      <c r="D23" s="42" t="s">
        <v>37</v>
      </c>
      <c r="E23" s="19">
        <v>23075</v>
      </c>
    </row>
    <row r="24" spans="3:7" ht="15.6" x14ac:dyDescent="0.3">
      <c r="C24" s="482"/>
      <c r="D24" s="42" t="s">
        <v>36</v>
      </c>
      <c r="E24" s="20">
        <v>24952.080000000002</v>
      </c>
    </row>
    <row r="25" spans="3:7" ht="15.6" x14ac:dyDescent="0.3">
      <c r="C25" s="482"/>
      <c r="D25" s="42" t="s">
        <v>35</v>
      </c>
      <c r="E25" s="19">
        <v>20790</v>
      </c>
    </row>
    <row r="26" spans="3:7" ht="15.6" x14ac:dyDescent="0.3">
      <c r="C26" s="482"/>
      <c r="D26" s="42" t="s">
        <v>34</v>
      </c>
      <c r="E26" s="20">
        <f>SUM(E22:E25)</f>
        <v>91587.08</v>
      </c>
    </row>
    <row r="27" spans="3:7" ht="15.6" x14ac:dyDescent="0.3">
      <c r="C27" s="482" t="s">
        <v>39</v>
      </c>
      <c r="D27" s="42" t="s">
        <v>38</v>
      </c>
      <c r="E27" s="20">
        <v>11750</v>
      </c>
    </row>
    <row r="28" spans="3:7" ht="15.6" x14ac:dyDescent="0.3">
      <c r="C28" s="482"/>
      <c r="D28" s="42" t="s">
        <v>37</v>
      </c>
      <c r="E28" s="19">
        <v>10125</v>
      </c>
    </row>
    <row r="29" spans="3:7" ht="15.6" x14ac:dyDescent="0.3">
      <c r="C29" s="482"/>
      <c r="D29" s="42" t="s">
        <v>36</v>
      </c>
      <c r="E29" s="20">
        <v>13220</v>
      </c>
    </row>
    <row r="30" spans="3:7" ht="15.6" x14ac:dyDescent="0.3">
      <c r="C30" s="482"/>
      <c r="D30" s="42" t="s">
        <v>35</v>
      </c>
      <c r="E30" s="19">
        <v>15325</v>
      </c>
    </row>
    <row r="31" spans="3:7" ht="15.6" x14ac:dyDescent="0.3">
      <c r="C31" s="482"/>
      <c r="D31" s="42" t="s">
        <v>59</v>
      </c>
      <c r="E31" s="19">
        <v>8900</v>
      </c>
    </row>
    <row r="32" spans="3:7" ht="15.6" x14ac:dyDescent="0.3">
      <c r="C32" s="482"/>
      <c r="D32" s="42" t="s">
        <v>34</v>
      </c>
      <c r="E32" s="20">
        <f>SUM(E27:E31)</f>
        <v>59320</v>
      </c>
      <c r="G32" s="94">
        <f>E32</f>
        <v>59320</v>
      </c>
    </row>
    <row r="33" spans="3:7" ht="15.6" x14ac:dyDescent="0.3">
      <c r="C33" s="482" t="s">
        <v>61</v>
      </c>
      <c r="D33" s="42" t="s">
        <v>38</v>
      </c>
      <c r="E33" s="20">
        <v>23570</v>
      </c>
    </row>
    <row r="34" spans="3:7" ht="15.6" x14ac:dyDescent="0.3">
      <c r="C34" s="482"/>
      <c r="D34" s="42" t="s">
        <v>37</v>
      </c>
      <c r="E34" s="19">
        <v>14490</v>
      </c>
    </row>
    <row r="35" spans="3:7" ht="15.6" x14ac:dyDescent="0.3">
      <c r="C35" s="482"/>
      <c r="D35" s="42" t="s">
        <v>36</v>
      </c>
      <c r="E35" s="20">
        <v>21150</v>
      </c>
    </row>
    <row r="36" spans="3:7" ht="15.6" x14ac:dyDescent="0.3">
      <c r="C36" s="482"/>
      <c r="D36" s="42" t="s">
        <v>35</v>
      </c>
      <c r="E36" s="19">
        <v>22600</v>
      </c>
    </row>
    <row r="37" spans="3:7" ht="15.6" x14ac:dyDescent="0.3">
      <c r="C37" s="482"/>
      <c r="D37" s="42" t="s">
        <v>59</v>
      </c>
      <c r="E37" s="19">
        <v>8700</v>
      </c>
    </row>
    <row r="38" spans="3:7" ht="15.6" x14ac:dyDescent="0.3">
      <c r="C38" s="482"/>
      <c r="D38" s="42" t="s">
        <v>34</v>
      </c>
      <c r="E38" s="20">
        <f>SUM(E33:E37)</f>
        <v>90510</v>
      </c>
      <c r="G38" s="94">
        <f>E38</f>
        <v>90510</v>
      </c>
    </row>
    <row r="39" spans="3:7" ht="15.6" x14ac:dyDescent="0.3">
      <c r="C39" s="482" t="s">
        <v>62</v>
      </c>
      <c r="D39" s="42" t="s">
        <v>38</v>
      </c>
      <c r="E39" s="20">
        <v>20093.239999999998</v>
      </c>
    </row>
    <row r="40" spans="3:7" ht="15.6" x14ac:dyDescent="0.3">
      <c r="C40" s="482"/>
      <c r="D40" s="42" t="s">
        <v>37</v>
      </c>
      <c r="E40" s="19">
        <v>17075.599999999999</v>
      </c>
    </row>
    <row r="41" spans="3:7" ht="15.6" x14ac:dyDescent="0.3">
      <c r="C41" s="482"/>
      <c r="D41" s="42" t="s">
        <v>36</v>
      </c>
      <c r="E41" s="20">
        <v>20100</v>
      </c>
    </row>
    <row r="42" spans="3:7" ht="15.6" x14ac:dyDescent="0.3">
      <c r="C42" s="482"/>
      <c r="D42" s="42" t="s">
        <v>35</v>
      </c>
      <c r="E42" s="19">
        <v>18615.09</v>
      </c>
    </row>
    <row r="43" spans="3:7" ht="15.6" x14ac:dyDescent="0.3">
      <c r="C43" s="482"/>
      <c r="D43" s="42" t="s">
        <v>59</v>
      </c>
      <c r="E43" s="19">
        <v>2700</v>
      </c>
    </row>
    <row r="44" spans="3:7" ht="15.6" x14ac:dyDescent="0.3">
      <c r="C44" s="482"/>
      <c r="D44" s="42" t="s">
        <v>34</v>
      </c>
      <c r="E44" s="20">
        <f>SUM(E39:E43)</f>
        <v>78583.929999999993</v>
      </c>
      <c r="G44" s="94">
        <f>E44</f>
        <v>78583.929999999993</v>
      </c>
    </row>
    <row r="45" spans="3:7" x14ac:dyDescent="0.3">
      <c r="G45" s="94">
        <f>SUM(G32:G44)</f>
        <v>228413.93</v>
      </c>
    </row>
    <row r="46" spans="3:7" x14ac:dyDescent="0.3">
      <c r="G46" s="95">
        <v>228468.46</v>
      </c>
    </row>
    <row r="47" spans="3:7" x14ac:dyDescent="0.3">
      <c r="G47" s="94">
        <f>G46-G45</f>
        <v>54.529999999998836</v>
      </c>
    </row>
  </sheetData>
  <mergeCells count="9">
    <mergeCell ref="C27:C32"/>
    <mergeCell ref="C33:C38"/>
    <mergeCell ref="C39:C44"/>
    <mergeCell ref="C6:C7"/>
    <mergeCell ref="C9:C10"/>
    <mergeCell ref="C11:C13"/>
    <mergeCell ref="C14:C16"/>
    <mergeCell ref="C17:C21"/>
    <mergeCell ref="C22:C2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178EF-61A3-4F52-87DF-5A34CCBF5029}">
  <sheetPr>
    <pageSetUpPr fitToPage="1"/>
  </sheetPr>
  <dimension ref="A1:O55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H48" sqref="H48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2" width="14.109375" style="2" customWidth="1"/>
    <col min="13" max="13" width="13.44140625" style="2" customWidth="1"/>
    <col min="14" max="14" width="14.21875" style="2" customWidth="1"/>
    <col min="15" max="15" width="13.44140625" style="2" customWidth="1"/>
    <col min="16" max="16384" width="9.109375" style="1"/>
  </cols>
  <sheetData>
    <row r="1" spans="1:15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45931</v>
      </c>
      <c r="H1" s="471"/>
      <c r="I1" s="471"/>
      <c r="J1" s="471"/>
      <c r="K1" s="471"/>
      <c r="L1" s="471"/>
      <c r="M1" s="471"/>
      <c r="N1" s="471"/>
      <c r="O1" s="472"/>
    </row>
    <row r="2" spans="1:15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176</v>
      </c>
      <c r="K2" s="468" t="s">
        <v>177</v>
      </c>
      <c r="L2" s="330" t="s">
        <v>178</v>
      </c>
      <c r="M2" s="331" t="s">
        <v>34</v>
      </c>
      <c r="N2" s="353" t="s">
        <v>59</v>
      </c>
      <c r="O2" s="443" t="s">
        <v>34</v>
      </c>
    </row>
    <row r="3" spans="1:15" ht="23.25" customHeight="1" thickBot="1" x14ac:dyDescent="0.35">
      <c r="A3" s="112" t="s">
        <v>33</v>
      </c>
      <c r="B3" s="65"/>
      <c r="C3" s="65"/>
      <c r="D3" s="7"/>
      <c r="E3" s="65"/>
      <c r="F3" s="133"/>
      <c r="G3" s="433">
        <v>23693.45</v>
      </c>
      <c r="H3" s="433">
        <v>26437.75</v>
      </c>
      <c r="I3" s="433">
        <v>15167.56</v>
      </c>
      <c r="J3" s="433">
        <v>31714.11</v>
      </c>
      <c r="K3" s="433"/>
      <c r="L3" s="433"/>
      <c r="M3" s="294">
        <f>SUM(G3:J3)</f>
        <v>97012.87</v>
      </c>
      <c r="N3" s="430">
        <v>312581.18</v>
      </c>
      <c r="O3" s="357">
        <f>M3+N3</f>
        <v>409594.05</v>
      </c>
    </row>
    <row r="4" spans="1:15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>
        <v>25</v>
      </c>
      <c r="H4" s="434">
        <v>30</v>
      </c>
      <c r="I4" s="434">
        <v>17</v>
      </c>
      <c r="J4" s="434">
        <v>27</v>
      </c>
      <c r="K4" s="463"/>
      <c r="L4" s="463"/>
      <c r="M4" s="295">
        <f>SUM(G4:J4)</f>
        <v>99</v>
      </c>
      <c r="N4" s="437">
        <v>291</v>
      </c>
      <c r="O4" s="444">
        <f t="shared" ref="O4:O17" si="0">M4+N4</f>
        <v>390</v>
      </c>
    </row>
    <row r="5" spans="1:15" x14ac:dyDescent="0.3">
      <c r="A5" s="114" t="s">
        <v>32</v>
      </c>
      <c r="D5" s="11"/>
      <c r="F5" s="135"/>
      <c r="G5" s="435">
        <v>8744.4</v>
      </c>
      <c r="H5" s="435">
        <v>11205.9</v>
      </c>
      <c r="I5" s="436">
        <v>6198.7</v>
      </c>
      <c r="J5" s="436">
        <v>11777.8</v>
      </c>
      <c r="K5" s="436"/>
      <c r="L5" s="436"/>
      <c r="M5" s="296">
        <f>SUM(G5:J5)</f>
        <v>37926.800000000003</v>
      </c>
      <c r="O5" s="358"/>
    </row>
    <row r="6" spans="1:15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12"/>
      <c r="L6" s="12"/>
      <c r="M6" s="296">
        <v>2.15</v>
      </c>
      <c r="O6" s="358"/>
    </row>
    <row r="7" spans="1:15" x14ac:dyDescent="0.3">
      <c r="A7" s="114" t="s">
        <v>30</v>
      </c>
      <c r="B7" s="59"/>
      <c r="C7" s="59"/>
      <c r="D7" s="60"/>
      <c r="E7" s="59"/>
      <c r="F7" s="136"/>
      <c r="G7" s="462">
        <v>3737.85</v>
      </c>
      <c r="H7" s="462">
        <v>4494.28</v>
      </c>
      <c r="I7" s="462">
        <v>2463.88</v>
      </c>
      <c r="J7" s="462">
        <v>5122.7</v>
      </c>
      <c r="K7" s="462"/>
      <c r="L7" s="462"/>
      <c r="M7" s="297"/>
      <c r="N7" s="101"/>
      <c r="O7" s="445"/>
    </row>
    <row r="8" spans="1:15" x14ac:dyDescent="0.3">
      <c r="A8" s="114" t="s">
        <v>29</v>
      </c>
      <c r="B8" s="59"/>
      <c r="C8" s="59"/>
      <c r="D8" s="60"/>
      <c r="E8" s="59"/>
      <c r="F8" s="136"/>
      <c r="G8" s="57">
        <f t="shared" ref="G8:J8" si="1">G5/G7</f>
        <v>2.3394197198924513</v>
      </c>
      <c r="H8" s="57">
        <f t="shared" si="1"/>
        <v>2.4933693494842335</v>
      </c>
      <c r="I8" s="57">
        <f t="shared" si="1"/>
        <v>2.5158286929558256</v>
      </c>
      <c r="J8" s="57">
        <f t="shared" si="1"/>
        <v>2.2991391258516019</v>
      </c>
      <c r="K8" s="57"/>
      <c r="L8" s="57"/>
      <c r="M8" s="297"/>
      <c r="N8" s="101"/>
      <c r="O8" s="445"/>
    </row>
    <row r="9" spans="1:15" ht="16.2" thickBot="1" x14ac:dyDescent="0.35">
      <c r="A9" s="112" t="s">
        <v>66</v>
      </c>
      <c r="B9" s="55"/>
      <c r="C9" s="55"/>
      <c r="D9" s="56"/>
      <c r="E9" s="55"/>
      <c r="F9" s="140"/>
      <c r="G9" s="92">
        <f t="shared" ref="G9:M9" si="2">G3/G5</f>
        <v>2.7095569736059653</v>
      </c>
      <c r="H9" s="92">
        <f t="shared" si="2"/>
        <v>2.35927056282851</v>
      </c>
      <c r="I9" s="92">
        <f t="shared" si="2"/>
        <v>2.4468937035184797</v>
      </c>
      <c r="J9" s="92">
        <f t="shared" si="2"/>
        <v>2.6927023722596752</v>
      </c>
      <c r="K9" s="92"/>
      <c r="L9" s="92"/>
      <c r="M9" s="298">
        <f t="shared" si="2"/>
        <v>2.5578975816572975</v>
      </c>
      <c r="N9" s="4"/>
      <c r="O9" s="446"/>
    </row>
    <row r="10" spans="1:15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356"/>
      <c r="L10" s="356"/>
      <c r="M10" s="267"/>
      <c r="N10" s="356"/>
      <c r="O10" s="447"/>
    </row>
    <row r="11" spans="1:15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19"/>
      <c r="L11" s="19"/>
      <c r="M11" s="359">
        <f t="shared" ref="M11:M17" si="3">SUM(G11:J11)</f>
        <v>0</v>
      </c>
      <c r="N11" s="438">
        <v>284583.81</v>
      </c>
      <c r="O11" s="359">
        <f t="shared" si="0"/>
        <v>284583.81</v>
      </c>
    </row>
    <row r="12" spans="1:15" x14ac:dyDescent="0.3">
      <c r="A12" s="114" t="s">
        <v>23</v>
      </c>
      <c r="B12" s="2"/>
      <c r="C12" s="2"/>
      <c r="D12" s="13"/>
      <c r="E12" s="2"/>
      <c r="F12" s="12"/>
      <c r="G12" s="19">
        <f>G7*G6</f>
        <v>8036.3774999999996</v>
      </c>
      <c r="H12" s="19">
        <f t="shared" ref="H12:I12" si="4">H7*H6</f>
        <v>9662.7019999999993</v>
      </c>
      <c r="I12" s="19">
        <f t="shared" si="4"/>
        <v>5297.3419999999996</v>
      </c>
      <c r="J12" s="19">
        <f>J7*J6</f>
        <v>11013.804999999998</v>
      </c>
      <c r="K12" s="19"/>
      <c r="L12" s="19"/>
      <c r="M12" s="359">
        <f t="shared" si="3"/>
        <v>34010.226499999997</v>
      </c>
      <c r="N12" s="19"/>
      <c r="O12" s="359">
        <f t="shared" si="0"/>
        <v>34010.226499999997</v>
      </c>
    </row>
    <row r="13" spans="1:15" x14ac:dyDescent="0.3">
      <c r="A13" s="114" t="s">
        <v>22</v>
      </c>
      <c r="B13" s="2"/>
      <c r="C13" s="2"/>
      <c r="D13" s="13"/>
      <c r="E13" s="2"/>
      <c r="F13" s="12"/>
      <c r="G13" s="438">
        <v>1989.2</v>
      </c>
      <c r="H13" s="438">
        <v>2213.3000000000002</v>
      </c>
      <c r="I13" s="438">
        <v>1222.7</v>
      </c>
      <c r="J13" s="438">
        <v>2657.3</v>
      </c>
      <c r="K13" s="438"/>
      <c r="L13" s="438"/>
      <c r="M13" s="359">
        <f t="shared" si="3"/>
        <v>8082.5</v>
      </c>
      <c r="N13" s="19"/>
      <c r="O13" s="359">
        <f t="shared" si="0"/>
        <v>8082.5</v>
      </c>
    </row>
    <row r="14" spans="1:15" x14ac:dyDescent="0.3">
      <c r="A14" s="114" t="s">
        <v>21</v>
      </c>
      <c r="B14" s="2"/>
      <c r="C14" s="2"/>
      <c r="D14" s="13"/>
      <c r="E14" s="2"/>
      <c r="F14" s="12"/>
      <c r="G14" s="438">
        <v>245</v>
      </c>
      <c r="H14" s="438">
        <v>300</v>
      </c>
      <c r="I14" s="438">
        <v>160</v>
      </c>
      <c r="J14" s="438">
        <v>275</v>
      </c>
      <c r="K14" s="438"/>
      <c r="L14" s="438"/>
      <c r="M14" s="359">
        <f t="shared" si="3"/>
        <v>980</v>
      </c>
      <c r="N14" s="19"/>
      <c r="O14" s="359">
        <f t="shared" si="0"/>
        <v>980</v>
      </c>
    </row>
    <row r="15" spans="1:15" x14ac:dyDescent="0.3">
      <c r="A15" s="114" t="s">
        <v>84</v>
      </c>
      <c r="B15" s="2"/>
      <c r="C15" s="2"/>
      <c r="D15" s="13"/>
      <c r="E15" s="2"/>
      <c r="F15" s="12"/>
      <c r="G15" s="438">
        <v>205</v>
      </c>
      <c r="H15" s="438">
        <v>265</v>
      </c>
      <c r="I15" s="438">
        <v>145</v>
      </c>
      <c r="J15" s="438">
        <v>255</v>
      </c>
      <c r="K15" s="438"/>
      <c r="L15" s="438"/>
      <c r="M15" s="359">
        <f t="shared" si="3"/>
        <v>870</v>
      </c>
      <c r="N15" s="19"/>
      <c r="O15" s="359">
        <f t="shared" si="0"/>
        <v>870</v>
      </c>
    </row>
    <row r="16" spans="1:15" x14ac:dyDescent="0.3">
      <c r="A16" s="114" t="s">
        <v>174</v>
      </c>
      <c r="B16" s="2"/>
      <c r="C16" s="2"/>
      <c r="D16" s="13"/>
      <c r="E16" s="2"/>
      <c r="F16" s="12"/>
      <c r="G16" s="438">
        <v>4165.6000000000004</v>
      </c>
      <c r="H16" s="438">
        <v>4639.8999999999996</v>
      </c>
      <c r="I16" s="438">
        <v>3274.9</v>
      </c>
      <c r="J16" s="438">
        <v>4564.8999999999996</v>
      </c>
      <c r="K16" s="438"/>
      <c r="L16" s="438"/>
      <c r="M16" s="359">
        <f t="shared" si="3"/>
        <v>16645.3</v>
      </c>
      <c r="N16" s="19"/>
      <c r="O16" s="359">
        <f t="shared" si="0"/>
        <v>16645.3</v>
      </c>
    </row>
    <row r="17" spans="1:15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>
        <v>400</v>
      </c>
      <c r="I17" s="439"/>
      <c r="J17" s="439">
        <v>400</v>
      </c>
      <c r="K17" s="439"/>
      <c r="L17" s="439"/>
      <c r="M17" s="359">
        <f t="shared" si="3"/>
        <v>800</v>
      </c>
      <c r="N17" s="19">
        <v>0</v>
      </c>
      <c r="O17" s="359">
        <f t="shared" si="0"/>
        <v>800</v>
      </c>
    </row>
    <row r="18" spans="1:15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14641.1775</v>
      </c>
      <c r="H18" s="315">
        <f>SUM(H11:H17)</f>
        <v>17480.902000000002</v>
      </c>
      <c r="I18" s="315">
        <f>SUM(I11:I17)</f>
        <v>10099.941999999999</v>
      </c>
      <c r="J18" s="315">
        <f>SUM(J11:J17)</f>
        <v>19166.004999999997</v>
      </c>
      <c r="K18" s="315"/>
      <c r="L18" s="315"/>
      <c r="M18" s="441">
        <f>SUM(M11:M17)</f>
        <v>61388.026499999993</v>
      </c>
      <c r="N18" s="35"/>
      <c r="O18" s="441">
        <f>SUM(O11:O17)</f>
        <v>345971.83649999998</v>
      </c>
    </row>
    <row r="19" spans="1:15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>
        <f t="shared" ref="G19:O19" si="5">G18/G3</f>
        <v>0.61794198396603273</v>
      </c>
      <c r="H19" s="448">
        <f t="shared" si="5"/>
        <v>0.66120989872436198</v>
      </c>
      <c r="I19" s="448">
        <f t="shared" si="5"/>
        <v>0.66589102004541267</v>
      </c>
      <c r="J19" s="448">
        <f t="shared" si="5"/>
        <v>0.60433683934374938</v>
      </c>
      <c r="K19" s="448"/>
      <c r="L19" s="448"/>
      <c r="M19" s="442">
        <f t="shared" si="5"/>
        <v>0.63278229476150938</v>
      </c>
      <c r="N19" s="431">
        <f t="shared" si="5"/>
        <v>0</v>
      </c>
      <c r="O19" s="442">
        <f t="shared" si="5"/>
        <v>0.84467007394272442</v>
      </c>
    </row>
    <row r="20" spans="1:15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2098.6559999999999</v>
      </c>
      <c r="H20" s="20">
        <f>H5*$F20</f>
        <v>2689.4159999999997</v>
      </c>
      <c r="I20" s="19">
        <f>I5*$F20</f>
        <v>1487.6879999999999</v>
      </c>
      <c r="J20" s="19">
        <f>J5*$F20</f>
        <v>2826.6719999999996</v>
      </c>
      <c r="K20" s="19"/>
      <c r="L20" s="19"/>
      <c r="M20" s="359">
        <f>SUM(G20:J20)</f>
        <v>9102.4320000000007</v>
      </c>
      <c r="N20" s="19">
        <f>N5*$F20</f>
        <v>0</v>
      </c>
      <c r="O20" s="359">
        <f>SUM(G20:N20)</f>
        <v>18204.864000000001</v>
      </c>
    </row>
    <row r="21" spans="1:15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2798.2080000000001</v>
      </c>
      <c r="H21" s="26">
        <f>H5*$F21</f>
        <v>3585.8879999999999</v>
      </c>
      <c r="I21" s="28">
        <f>I5*$F21</f>
        <v>1983.5840000000001</v>
      </c>
      <c r="J21" s="28">
        <f>J5*$F21</f>
        <v>3768.8959999999997</v>
      </c>
      <c r="K21" s="28"/>
      <c r="L21" s="28"/>
      <c r="M21" s="357">
        <f>SUM(G21:J21)</f>
        <v>12136.576000000001</v>
      </c>
      <c r="N21" s="28">
        <f>N5*$F21</f>
        <v>0</v>
      </c>
      <c r="O21" s="357">
        <f>SUM(G21:N21)</f>
        <v>24273.152000000002</v>
      </c>
    </row>
    <row r="22" spans="1:15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O22" si="6">SUM(G20:G21)</f>
        <v>4896.8639999999996</v>
      </c>
      <c r="H22" s="28">
        <f t="shared" si="6"/>
        <v>6275.3040000000001</v>
      </c>
      <c r="I22" s="28">
        <f t="shared" si="6"/>
        <v>3471.2719999999999</v>
      </c>
      <c r="J22" s="28">
        <f t="shared" si="6"/>
        <v>6595.5679999999993</v>
      </c>
      <c r="K22" s="28"/>
      <c r="L22" s="28"/>
      <c r="M22" s="357">
        <f t="shared" si="6"/>
        <v>21239.008000000002</v>
      </c>
      <c r="N22" s="28">
        <f t="shared" si="6"/>
        <v>0</v>
      </c>
      <c r="O22" s="441">
        <f t="shared" si="6"/>
        <v>42478.016000000003</v>
      </c>
    </row>
    <row r="23" spans="1:15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19"/>
      <c r="L23" s="19"/>
      <c r="M23" s="359">
        <f t="shared" ref="M23:M28" si="7">SUM(G23:J23)</f>
        <v>360</v>
      </c>
      <c r="N23" s="19">
        <v>0</v>
      </c>
      <c r="O23" s="359">
        <f>M23+N23</f>
        <v>360</v>
      </c>
    </row>
    <row r="24" spans="1:15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19"/>
      <c r="L24" s="19"/>
      <c r="M24" s="359">
        <f t="shared" si="7"/>
        <v>1398</v>
      </c>
      <c r="N24" s="19">
        <v>0</v>
      </c>
      <c r="O24" s="359">
        <f t="shared" ref="O24:O32" si="8">M24+N24</f>
        <v>1398</v>
      </c>
    </row>
    <row r="25" spans="1:15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19"/>
      <c r="L25" s="19"/>
      <c r="M25" s="359">
        <f t="shared" si="7"/>
        <v>2300</v>
      </c>
      <c r="N25" s="19">
        <v>0</v>
      </c>
      <c r="O25" s="359">
        <f t="shared" si="8"/>
        <v>2300</v>
      </c>
    </row>
    <row r="26" spans="1:15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19"/>
      <c r="L26" s="19"/>
      <c r="M26" s="359">
        <f t="shared" si="7"/>
        <v>268</v>
      </c>
      <c r="N26" s="19">
        <v>0</v>
      </c>
      <c r="O26" s="359">
        <f t="shared" si="8"/>
        <v>268</v>
      </c>
    </row>
    <row r="27" spans="1:15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15"/>
      <c r="L27" s="15"/>
      <c r="M27" s="359">
        <f t="shared" si="7"/>
        <v>360</v>
      </c>
      <c r="N27" s="15">
        <v>0</v>
      </c>
      <c r="O27" s="359">
        <f t="shared" si="8"/>
        <v>360</v>
      </c>
    </row>
    <row r="28" spans="1:15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75"/>
      <c r="L28" s="75"/>
      <c r="M28" s="357">
        <f t="shared" si="7"/>
        <v>11200</v>
      </c>
      <c r="N28" s="75">
        <v>0</v>
      </c>
      <c r="O28" s="357">
        <f t="shared" si="8"/>
        <v>11200</v>
      </c>
    </row>
    <row r="29" spans="1:15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28"/>
      <c r="L29" s="28"/>
      <c r="M29" s="357">
        <f>SUM(M23:M28)</f>
        <v>15886</v>
      </c>
      <c r="N29" s="28">
        <f t="shared" ref="N29" si="10">SUM(N23:N28)</f>
        <v>0</v>
      </c>
      <c r="O29" s="357">
        <f t="shared" si="8"/>
        <v>15886</v>
      </c>
    </row>
    <row r="30" spans="1:15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N30" si="11">G18+G22+G23+G24+G25+G26+G27+G28</f>
        <v>23818.041499999999</v>
      </c>
      <c r="H30" s="323">
        <f t="shared" si="11"/>
        <v>28036.206000000002</v>
      </c>
      <c r="I30" s="323">
        <f t="shared" si="11"/>
        <v>16384.214</v>
      </c>
      <c r="J30" s="323">
        <f t="shared" si="11"/>
        <v>30274.572999999997</v>
      </c>
      <c r="K30" s="323"/>
      <c r="L30" s="323"/>
      <c r="M30" s="321">
        <f t="shared" si="11"/>
        <v>98513.034499999994</v>
      </c>
      <c r="N30" s="432">
        <f t="shared" si="11"/>
        <v>0</v>
      </c>
      <c r="O30" s="321">
        <f t="shared" si="8"/>
        <v>98513.034499999994</v>
      </c>
    </row>
    <row r="31" spans="1:15" ht="16.8" thickTop="1" thickBot="1" x14ac:dyDescent="0.35">
      <c r="A31" s="114"/>
      <c r="D31" s="11"/>
      <c r="F31" s="135"/>
      <c r="G31" s="19"/>
      <c r="H31" s="20"/>
      <c r="I31" s="19"/>
      <c r="J31" s="19"/>
      <c r="K31" s="19"/>
      <c r="L31" s="19"/>
      <c r="M31" s="359"/>
      <c r="N31" s="19"/>
      <c r="O31" s="359">
        <f t="shared" si="8"/>
        <v>0</v>
      </c>
    </row>
    <row r="32" spans="1:15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-124.59149999999863</v>
      </c>
      <c r="H32" s="453">
        <f>H3-H30</f>
        <v>-1598.4560000000019</v>
      </c>
      <c r="I32" s="453">
        <f>I3-I30</f>
        <v>-1216.6540000000005</v>
      </c>
      <c r="J32" s="453">
        <f>J3-J30</f>
        <v>1439.5370000000039</v>
      </c>
      <c r="K32" s="453"/>
      <c r="L32" s="453"/>
      <c r="M32" s="454">
        <f>M3-M30</f>
        <v>-1500.164499999999</v>
      </c>
      <c r="N32" s="453">
        <f>N3-N11</f>
        <v>27997.369999999995</v>
      </c>
      <c r="O32" s="454">
        <f t="shared" si="8"/>
        <v>26497.205499999996</v>
      </c>
    </row>
    <row r="33" spans="1:15" ht="16.2" thickBot="1" x14ac:dyDescent="0.35">
      <c r="A33" s="261" t="s">
        <v>0</v>
      </c>
      <c r="B33" s="320"/>
      <c r="C33" s="320"/>
      <c r="D33" s="455"/>
      <c r="E33" s="320"/>
      <c r="F33" s="456"/>
      <c r="G33" s="457">
        <f t="shared" ref="G33:O33" si="12">G32/G3</f>
        <v>-5.2584786090670048E-3</v>
      </c>
      <c r="H33" s="457">
        <f t="shared" si="12"/>
        <v>-6.0461120935026695E-2</v>
      </c>
      <c r="I33" s="457">
        <f t="shared" si="12"/>
        <v>-8.0214220349219018E-2</v>
      </c>
      <c r="J33" s="457">
        <f t="shared" si="12"/>
        <v>4.5391057797302334E-2</v>
      </c>
      <c r="K33" s="457"/>
      <c r="L33" s="457"/>
      <c r="M33" s="458">
        <f t="shared" si="12"/>
        <v>-1.5463561690320048E-2</v>
      </c>
      <c r="N33" s="459">
        <f t="shared" si="12"/>
        <v>8.9568316301064557E-2</v>
      </c>
      <c r="O33" s="458">
        <f t="shared" si="12"/>
        <v>6.4691382846015458E-2</v>
      </c>
    </row>
    <row r="34" spans="1:15" ht="15.75" hidden="1" customHeight="1" x14ac:dyDescent="0.3">
      <c r="A34" s="114"/>
      <c r="F34" s="135"/>
      <c r="M34" s="296"/>
      <c r="O34" s="296"/>
    </row>
    <row r="35" spans="1:15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M35" s="307">
        <f>SUM(G35:I35)</f>
        <v>0</v>
      </c>
      <c r="O35" s="307">
        <f>SUM(G35:J35)</f>
        <v>0</v>
      </c>
    </row>
    <row r="36" spans="1:15" ht="15.75" hidden="1" customHeight="1" x14ac:dyDescent="0.3">
      <c r="A36" s="114" t="s">
        <v>154</v>
      </c>
      <c r="F36" s="135"/>
      <c r="G36" s="2">
        <f>G6</f>
        <v>2.15</v>
      </c>
      <c r="M36" s="296"/>
      <c r="O36" s="296"/>
    </row>
    <row r="37" spans="1:15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116"/>
      <c r="L37" s="116"/>
      <c r="M37" s="308" t="s">
        <v>83</v>
      </c>
      <c r="N37" s="116"/>
      <c r="O37" s="308" t="s">
        <v>83</v>
      </c>
    </row>
    <row r="38" spans="1:15" ht="31.5" hidden="1" customHeight="1" x14ac:dyDescent="0.3">
      <c r="A38" s="130" t="s">
        <v>73</v>
      </c>
      <c r="F38" s="135"/>
      <c r="G38" s="20">
        <f>G7*G37</f>
        <v>373.78500000000031</v>
      </c>
      <c r="H38" s="20">
        <f>H7*0.2</f>
        <v>898.85599999999999</v>
      </c>
      <c r="I38" s="20">
        <f>I7*0.2</f>
        <v>492.77600000000007</v>
      </c>
      <c r="J38" s="91">
        <v>0</v>
      </c>
      <c r="K38" s="91"/>
      <c r="L38" s="91"/>
      <c r="M38" s="300">
        <f>SUM(G38:J38)</f>
        <v>1765.4170000000004</v>
      </c>
      <c r="N38" s="91">
        <v>0</v>
      </c>
      <c r="O38" s="300">
        <f>SUM(G38:N38)</f>
        <v>3530.8340000000007</v>
      </c>
    </row>
    <row r="39" spans="1:15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249.19350000000168</v>
      </c>
      <c r="H39" s="98">
        <f>H32+H38</f>
        <v>-699.60000000000196</v>
      </c>
      <c r="I39" s="98">
        <f>I32+I38</f>
        <v>-723.87800000000038</v>
      </c>
      <c r="J39" s="98">
        <f>J38</f>
        <v>0</v>
      </c>
      <c r="K39" s="98"/>
      <c r="L39" s="98"/>
      <c r="M39" s="309">
        <f>M32+M38</f>
        <v>265.25250000000142</v>
      </c>
      <c r="N39" s="98">
        <f>N38</f>
        <v>0</v>
      </c>
      <c r="O39" s="309">
        <f>O32+O38</f>
        <v>30028.039499999999</v>
      </c>
    </row>
    <row r="40" spans="1:15" ht="15.75" hidden="1" customHeight="1" x14ac:dyDescent="0.3">
      <c r="A40" s="130"/>
      <c r="M40" s="296"/>
      <c r="O40" s="296"/>
    </row>
    <row r="41" spans="1:15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2448.4319999999998</v>
      </c>
      <c r="H41" s="20"/>
      <c r="I41" s="19"/>
      <c r="J41" s="19"/>
      <c r="K41" s="19"/>
      <c r="L41" s="19"/>
      <c r="M41" s="300"/>
      <c r="N41" s="19"/>
      <c r="O41" s="300"/>
    </row>
    <row r="42" spans="1:15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>
        <f>G33+G40</f>
        <v>-5.2584786090670048E-3</v>
      </c>
      <c r="H42" s="98">
        <f>H33+H40</f>
        <v>-6.0461120935026695E-2</v>
      </c>
      <c r="I42" s="98">
        <f>I33+I40</f>
        <v>-8.0214220349219018E-2</v>
      </c>
      <c r="J42" s="98">
        <f>J40</f>
        <v>0</v>
      </c>
      <c r="K42" s="98"/>
      <c r="L42" s="98"/>
      <c r="M42" s="309">
        <f>M33+M40</f>
        <v>-1.5463561690320048E-2</v>
      </c>
      <c r="N42" s="98">
        <f>N40</f>
        <v>0</v>
      </c>
      <c r="O42" s="309">
        <f>O33+O40</f>
        <v>6.4691382846015458E-2</v>
      </c>
    </row>
    <row r="43" spans="1:15" ht="16.5" hidden="1" customHeight="1" thickTop="1" x14ac:dyDescent="0.3">
      <c r="A43" s="130"/>
      <c r="M43" s="310"/>
      <c r="O43" s="310"/>
    </row>
    <row r="44" spans="1:15" ht="15.75" hidden="1" customHeight="1" x14ac:dyDescent="0.3">
      <c r="A44" s="130" t="s">
        <v>159</v>
      </c>
      <c r="G44" s="91">
        <f>G22*70%</f>
        <v>3427.8047999999994</v>
      </c>
      <c r="M44" s="296"/>
      <c r="O44" s="296"/>
    </row>
    <row r="45" spans="1:15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1469.0591999999999</v>
      </c>
      <c r="H45" s="20"/>
      <c r="I45" s="19"/>
      <c r="J45" s="19"/>
      <c r="K45" s="19"/>
      <c r="L45" s="19"/>
      <c r="M45" s="311"/>
      <c r="N45" s="19"/>
      <c r="O45" s="311"/>
    </row>
    <row r="46" spans="1:15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1344.4677000000013</v>
      </c>
      <c r="H46" s="98">
        <f>H35+H43</f>
        <v>0</v>
      </c>
      <c r="I46" s="98">
        <f>I35+I43</f>
        <v>0</v>
      </c>
      <c r="J46" s="98">
        <f>J43</f>
        <v>0</v>
      </c>
      <c r="K46" s="98"/>
      <c r="L46" s="98"/>
      <c r="M46" s="309">
        <f>M35+M43</f>
        <v>0</v>
      </c>
      <c r="N46" s="98">
        <f>N43</f>
        <v>0</v>
      </c>
      <c r="O46" s="309">
        <f>O35+O43</f>
        <v>0</v>
      </c>
    </row>
    <row r="47" spans="1:15" ht="16.2" thickBot="1" x14ac:dyDescent="0.35">
      <c r="A47" s="11"/>
      <c r="M47" s="292"/>
      <c r="O47" s="296"/>
    </row>
    <row r="48" spans="1:15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>
        <v>8165</v>
      </c>
      <c r="H48" s="429">
        <v>3145</v>
      </c>
      <c r="I48" s="429"/>
      <c r="J48" s="429">
        <v>1675</v>
      </c>
      <c r="K48" s="429"/>
      <c r="L48" s="429"/>
      <c r="M48" s="418">
        <f>SUM(G48:J48)</f>
        <v>12985</v>
      </c>
      <c r="N48" s="279"/>
      <c r="O48" s="418"/>
    </row>
    <row r="49" spans="1:15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>
        <v>8480</v>
      </c>
      <c r="H49" s="430">
        <v>575</v>
      </c>
      <c r="I49" s="430">
        <v>11100.2</v>
      </c>
      <c r="J49" s="430">
        <v>1376.2</v>
      </c>
      <c r="K49" s="430">
        <v>0</v>
      </c>
      <c r="L49" s="430"/>
      <c r="M49" s="357">
        <v>21531.4</v>
      </c>
      <c r="N49" s="28"/>
      <c r="O49" s="357"/>
    </row>
    <row r="50" spans="1:15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O50" si="13">SUM(G48:G49)</f>
        <v>16645</v>
      </c>
      <c r="H50" s="28">
        <f t="shared" si="13"/>
        <v>3720</v>
      </c>
      <c r="I50" s="28">
        <f t="shared" si="13"/>
        <v>11100.2</v>
      </c>
      <c r="J50" s="28">
        <f t="shared" si="13"/>
        <v>3051.2</v>
      </c>
      <c r="K50" s="28"/>
      <c r="L50" s="28"/>
      <c r="M50" s="357">
        <f t="shared" si="13"/>
        <v>34516.400000000001</v>
      </c>
      <c r="N50" s="28">
        <f t="shared" si="13"/>
        <v>0</v>
      </c>
      <c r="O50" s="441">
        <f t="shared" si="13"/>
        <v>0</v>
      </c>
    </row>
    <row r="51" spans="1:15" ht="16.2" thickBot="1" x14ac:dyDescent="0.35">
      <c r="A51" s="257" t="s">
        <v>170</v>
      </c>
      <c r="M51" s="292"/>
      <c r="O51" s="296"/>
    </row>
    <row r="52" spans="1:15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-6066.3440000000001</v>
      </c>
      <c r="H52" s="278">
        <f t="shared" si="14"/>
        <v>-455.58400000000029</v>
      </c>
      <c r="I52" s="279">
        <f t="shared" si="14"/>
        <v>1487.6879999999999</v>
      </c>
      <c r="J52" s="279">
        <f t="shared" si="14"/>
        <v>1151.6719999999996</v>
      </c>
      <c r="K52" s="279"/>
      <c r="L52" s="279"/>
      <c r="M52" s="418">
        <f>SUM(G52:J52)</f>
        <v>-3882.5680000000002</v>
      </c>
      <c r="N52" s="279"/>
      <c r="O52" s="418"/>
    </row>
    <row r="53" spans="1:15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-5681.7919999999995</v>
      </c>
      <c r="H53" s="26">
        <f t="shared" si="14"/>
        <v>3010.8879999999999</v>
      </c>
      <c r="I53" s="28">
        <f t="shared" si="14"/>
        <v>-9116.616</v>
      </c>
      <c r="J53" s="28">
        <f t="shared" si="14"/>
        <v>2392.6959999999999</v>
      </c>
      <c r="K53" s="28"/>
      <c r="L53" s="28"/>
      <c r="M53" s="357">
        <f>SUM(G53:J53)</f>
        <v>-9394.8240000000005</v>
      </c>
      <c r="N53" s="28"/>
      <c r="O53" s="357"/>
    </row>
    <row r="54" spans="1:15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O54" si="15">SUM(G52:G53)</f>
        <v>-11748.135999999999</v>
      </c>
      <c r="H54" s="28">
        <f t="shared" si="15"/>
        <v>2555.3039999999996</v>
      </c>
      <c r="I54" s="28">
        <f t="shared" si="15"/>
        <v>-7628.9279999999999</v>
      </c>
      <c r="J54" s="28">
        <f t="shared" si="15"/>
        <v>3544.3679999999995</v>
      </c>
      <c r="K54" s="28"/>
      <c r="L54" s="28"/>
      <c r="M54" s="357">
        <f t="shared" si="15"/>
        <v>-13277.392</v>
      </c>
      <c r="N54" s="28">
        <f t="shared" si="15"/>
        <v>0</v>
      </c>
      <c r="O54" s="441">
        <f t="shared" si="15"/>
        <v>0</v>
      </c>
    </row>
    <row r="55" spans="1:15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312"/>
      <c r="N55" s="312"/>
      <c r="O55" s="460">
        <f>M54+O32</f>
        <v>13219.813499999997</v>
      </c>
    </row>
  </sheetData>
  <mergeCells count="3">
    <mergeCell ref="B1:C1"/>
    <mergeCell ref="E1:F1"/>
    <mergeCell ref="G1:O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F6F2E-E17E-44A9-8DA3-AAF5471DBDE0}">
  <sheetPr>
    <pageSetUpPr fitToPage="1"/>
  </sheetPr>
  <dimension ref="A1:Q55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J50" sqref="J50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2" width="14.109375" style="2" customWidth="1"/>
    <col min="13" max="13" width="13.44140625" style="2" customWidth="1"/>
    <col min="14" max="14" width="14.21875" style="2" customWidth="1"/>
    <col min="15" max="15" width="13.44140625" style="2" customWidth="1"/>
    <col min="16" max="16384" width="9.109375" style="1"/>
  </cols>
  <sheetData>
    <row r="1" spans="1:17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45962</v>
      </c>
      <c r="H1" s="471"/>
      <c r="I1" s="471"/>
      <c r="J1" s="471"/>
      <c r="K1" s="471"/>
      <c r="L1" s="471"/>
      <c r="M1" s="471"/>
      <c r="N1" s="471"/>
      <c r="O1" s="472"/>
    </row>
    <row r="2" spans="1:17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176</v>
      </c>
      <c r="K2" s="468" t="s">
        <v>177</v>
      </c>
      <c r="L2" s="330" t="s">
        <v>178</v>
      </c>
      <c r="M2" s="331" t="s">
        <v>34</v>
      </c>
      <c r="N2" s="353" t="s">
        <v>59</v>
      </c>
      <c r="O2" s="443" t="s">
        <v>34</v>
      </c>
    </row>
    <row r="3" spans="1:17" ht="23.25" customHeight="1" thickBot="1" x14ac:dyDescent="0.35">
      <c r="A3" s="112" t="s">
        <v>33</v>
      </c>
      <c r="B3" s="65"/>
      <c r="C3" s="65"/>
      <c r="D3" s="7"/>
      <c r="E3" s="65"/>
      <c r="F3" s="133"/>
      <c r="G3" s="433">
        <v>22372.22</v>
      </c>
      <c r="H3" s="433">
        <v>24761.24</v>
      </c>
      <c r="I3" s="433">
        <v>17106.27</v>
      </c>
      <c r="J3" s="433">
        <v>30621.16</v>
      </c>
      <c r="K3" s="433"/>
      <c r="L3" s="433"/>
      <c r="M3" s="294">
        <f>SUM(G3:J3)</f>
        <v>94860.890000000014</v>
      </c>
      <c r="N3" s="430">
        <v>279288.05</v>
      </c>
      <c r="O3" s="357">
        <f>M3+N3</f>
        <v>374148.94</v>
      </c>
    </row>
    <row r="4" spans="1:17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>
        <v>23</v>
      </c>
      <c r="H4" s="434">
        <v>32</v>
      </c>
      <c r="I4" s="434">
        <v>23</v>
      </c>
      <c r="J4" s="434">
        <v>33</v>
      </c>
      <c r="K4" s="463"/>
      <c r="L4" s="463"/>
      <c r="M4" s="295">
        <f>SUM(G4:J4)</f>
        <v>111</v>
      </c>
      <c r="N4" s="437">
        <v>263</v>
      </c>
      <c r="O4" s="444">
        <f t="shared" ref="O4:O17" si="0">M4+N4</f>
        <v>374</v>
      </c>
    </row>
    <row r="5" spans="1:17" x14ac:dyDescent="0.3">
      <c r="A5" s="114" t="s">
        <v>32</v>
      </c>
      <c r="D5" s="11"/>
      <c r="F5" s="135"/>
      <c r="G5" s="435">
        <v>8280.6</v>
      </c>
      <c r="H5" s="435">
        <v>9613.4</v>
      </c>
      <c r="I5" s="436">
        <v>6713.8</v>
      </c>
      <c r="J5" s="436">
        <v>10869.7</v>
      </c>
      <c r="K5" s="436"/>
      <c r="L5" s="436"/>
      <c r="M5" s="296">
        <f>SUM(G5:J5)</f>
        <v>35477.5</v>
      </c>
      <c r="O5" s="358"/>
    </row>
    <row r="6" spans="1:17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12"/>
      <c r="L6" s="12"/>
      <c r="M6" s="296">
        <v>2.15</v>
      </c>
      <c r="O6" s="358"/>
    </row>
    <row r="7" spans="1:17" x14ac:dyDescent="0.3">
      <c r="A7" s="114" t="s">
        <v>30</v>
      </c>
      <c r="B7" s="59"/>
      <c r="C7" s="59"/>
      <c r="D7" s="60"/>
      <c r="E7" s="59"/>
      <c r="F7" s="136"/>
      <c r="G7" s="462">
        <v>3765.1</v>
      </c>
      <c r="H7" s="462">
        <v>4436.66</v>
      </c>
      <c r="I7" s="462">
        <v>2748.26</v>
      </c>
      <c r="J7" s="462">
        <v>4909.53</v>
      </c>
      <c r="K7" s="462"/>
      <c r="L7" s="462"/>
      <c r="M7" s="297"/>
      <c r="N7" s="101"/>
      <c r="O7" s="445"/>
      <c r="Q7" s="1" t="s">
        <v>179</v>
      </c>
    </row>
    <row r="8" spans="1:17" x14ac:dyDescent="0.3">
      <c r="A8" s="114" t="s">
        <v>29</v>
      </c>
      <c r="B8" s="59"/>
      <c r="C8" s="59"/>
      <c r="D8" s="60"/>
      <c r="E8" s="59"/>
      <c r="F8" s="136"/>
      <c r="G8" s="57">
        <f t="shared" ref="G8:J8" si="1">G5/G7</f>
        <v>2.1993041353483309</v>
      </c>
      <c r="H8" s="57">
        <f t="shared" si="1"/>
        <v>2.1668101680092682</v>
      </c>
      <c r="I8" s="57">
        <f t="shared" si="1"/>
        <v>2.4429275250522147</v>
      </c>
      <c r="J8" s="57">
        <f t="shared" si="1"/>
        <v>2.2140001181375815</v>
      </c>
      <c r="K8" s="57"/>
      <c r="L8" s="57"/>
      <c r="M8" s="297"/>
      <c r="N8" s="101"/>
      <c r="O8" s="445"/>
      <c r="P8" s="1" t="s">
        <v>179</v>
      </c>
    </row>
    <row r="9" spans="1:17" ht="16.2" thickBot="1" x14ac:dyDescent="0.35">
      <c r="A9" s="112" t="s">
        <v>66</v>
      </c>
      <c r="B9" s="55"/>
      <c r="C9" s="55"/>
      <c r="D9" s="56"/>
      <c r="E9" s="55"/>
      <c r="F9" s="140"/>
      <c r="G9" s="92">
        <f t="shared" ref="G9:M9" si="2">G3/G5</f>
        <v>2.7017631572591356</v>
      </c>
      <c r="H9" s="92">
        <f t="shared" si="2"/>
        <v>2.575700584600662</v>
      </c>
      <c r="I9" s="92">
        <f t="shared" si="2"/>
        <v>2.5479266585242337</v>
      </c>
      <c r="J9" s="92">
        <f t="shared" si="2"/>
        <v>2.8171117878138308</v>
      </c>
      <c r="K9" s="92"/>
      <c r="L9" s="92"/>
      <c r="M9" s="298">
        <f t="shared" si="2"/>
        <v>2.6738324290042987</v>
      </c>
      <c r="N9" s="4"/>
      <c r="O9" s="446"/>
    </row>
    <row r="10" spans="1:17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356"/>
      <c r="L10" s="356"/>
      <c r="M10" s="267"/>
      <c r="N10" s="356"/>
      <c r="O10" s="447"/>
    </row>
    <row r="11" spans="1:17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19"/>
      <c r="L11" s="19"/>
      <c r="M11" s="359">
        <f t="shared" ref="M11:M17" si="3">SUM(G11:J11)</f>
        <v>0</v>
      </c>
      <c r="N11" s="438">
        <v>252652.59</v>
      </c>
      <c r="O11" s="359">
        <f t="shared" si="0"/>
        <v>252652.59</v>
      </c>
    </row>
    <row r="12" spans="1:17" x14ac:dyDescent="0.3">
      <c r="A12" s="114" t="s">
        <v>23</v>
      </c>
      <c r="B12" s="2"/>
      <c r="C12" s="2"/>
      <c r="D12" s="13"/>
      <c r="E12" s="2"/>
      <c r="F12" s="12"/>
      <c r="G12" s="19">
        <f>G7*G6</f>
        <v>8094.9649999999992</v>
      </c>
      <c r="H12" s="19">
        <f t="shared" ref="H12:I12" si="4">H7*H6</f>
        <v>9538.8189999999995</v>
      </c>
      <c r="I12" s="19">
        <f t="shared" si="4"/>
        <v>5908.759</v>
      </c>
      <c r="J12" s="19">
        <f>J7*J6</f>
        <v>10555.4895</v>
      </c>
      <c r="K12" s="19"/>
      <c r="L12" s="19"/>
      <c r="M12" s="359">
        <f t="shared" si="3"/>
        <v>34098.032500000001</v>
      </c>
      <c r="N12" s="19"/>
      <c r="O12" s="359">
        <f t="shared" si="0"/>
        <v>34098.032500000001</v>
      </c>
    </row>
    <row r="13" spans="1:17" x14ac:dyDescent="0.3">
      <c r="A13" s="114" t="s">
        <v>22</v>
      </c>
      <c r="B13" s="2"/>
      <c r="C13" s="2"/>
      <c r="D13" s="13"/>
      <c r="E13" s="2"/>
      <c r="F13" s="12"/>
      <c r="G13" s="438">
        <v>1919.6</v>
      </c>
      <c r="H13" s="438">
        <v>1944.9</v>
      </c>
      <c r="I13" s="438">
        <v>1441.8</v>
      </c>
      <c r="J13" s="438">
        <v>2465.8000000000002</v>
      </c>
      <c r="K13" s="438"/>
      <c r="L13" s="438"/>
      <c r="M13" s="359">
        <f t="shared" si="3"/>
        <v>7772.1</v>
      </c>
      <c r="N13" s="19"/>
      <c r="O13" s="359">
        <f t="shared" si="0"/>
        <v>7772.1</v>
      </c>
    </row>
    <row r="14" spans="1:17" x14ac:dyDescent="0.3">
      <c r="A14" s="114" t="s">
        <v>21</v>
      </c>
      <c r="B14" s="2"/>
      <c r="C14" s="2"/>
      <c r="D14" s="13"/>
      <c r="E14" s="2"/>
      <c r="F14" s="12"/>
      <c r="G14" s="438">
        <v>210</v>
      </c>
      <c r="H14" s="438">
        <v>285</v>
      </c>
      <c r="I14" s="438">
        <v>180</v>
      </c>
      <c r="J14" s="438">
        <v>315</v>
      </c>
      <c r="K14" s="438"/>
      <c r="L14" s="438"/>
      <c r="M14" s="359">
        <f t="shared" si="3"/>
        <v>990</v>
      </c>
      <c r="N14" s="19"/>
      <c r="O14" s="359">
        <f t="shared" si="0"/>
        <v>990</v>
      </c>
    </row>
    <row r="15" spans="1:17" x14ac:dyDescent="0.3">
      <c r="A15" s="114" t="s">
        <v>84</v>
      </c>
      <c r="B15" s="2"/>
      <c r="C15" s="2"/>
      <c r="D15" s="13"/>
      <c r="E15" s="2"/>
      <c r="F15" s="12"/>
      <c r="G15" s="438">
        <v>170</v>
      </c>
      <c r="H15" s="438">
        <v>240</v>
      </c>
      <c r="I15" s="438">
        <v>170</v>
      </c>
      <c r="J15" s="438">
        <v>240</v>
      </c>
      <c r="K15" s="438"/>
      <c r="L15" s="438"/>
      <c r="M15" s="359">
        <f t="shared" si="3"/>
        <v>820</v>
      </c>
      <c r="N15" s="19"/>
      <c r="O15" s="359">
        <f t="shared" si="0"/>
        <v>820</v>
      </c>
    </row>
    <row r="16" spans="1:17" x14ac:dyDescent="0.3">
      <c r="A16" s="114" t="s">
        <v>174</v>
      </c>
      <c r="B16" s="2"/>
      <c r="C16" s="2"/>
      <c r="D16" s="13"/>
      <c r="E16" s="2"/>
      <c r="F16" s="12"/>
      <c r="G16" s="438">
        <v>3755.6</v>
      </c>
      <c r="H16" s="438">
        <v>4734.8999999999996</v>
      </c>
      <c r="I16" s="438">
        <v>3604.9</v>
      </c>
      <c r="J16" s="438">
        <v>4894.8999999999996</v>
      </c>
      <c r="K16" s="438"/>
      <c r="L16" s="438"/>
      <c r="M16" s="359">
        <f t="shared" si="3"/>
        <v>16990.3</v>
      </c>
      <c r="N16" s="19"/>
      <c r="O16" s="359">
        <f t="shared" si="0"/>
        <v>16990.3</v>
      </c>
    </row>
    <row r="17" spans="1:15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/>
      <c r="I17" s="439"/>
      <c r="J17" s="439"/>
      <c r="K17" s="439"/>
      <c r="L17" s="439"/>
      <c r="M17" s="359">
        <f t="shared" si="3"/>
        <v>0</v>
      </c>
      <c r="N17" s="19">
        <v>0</v>
      </c>
      <c r="O17" s="359">
        <f t="shared" si="0"/>
        <v>0</v>
      </c>
    </row>
    <row r="18" spans="1:15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14150.164999999999</v>
      </c>
      <c r="H18" s="315">
        <f>SUM(H11:H17)</f>
        <v>16743.618999999999</v>
      </c>
      <c r="I18" s="315">
        <f>SUM(I11:I17)</f>
        <v>11305.459000000001</v>
      </c>
      <c r="J18" s="315">
        <f>SUM(J11:J17)</f>
        <v>18471.1895</v>
      </c>
      <c r="K18" s="315"/>
      <c r="L18" s="315"/>
      <c r="M18" s="441">
        <f>SUM(M11:M17)</f>
        <v>60670.432499999995</v>
      </c>
      <c r="N18" s="35"/>
      <c r="O18" s="441">
        <f>SUM(O11:O17)</f>
        <v>313323.02249999996</v>
      </c>
    </row>
    <row r="19" spans="1:15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>
        <f t="shared" ref="G19:O19" si="5">G18/G3</f>
        <v>0.63248819294643077</v>
      </c>
      <c r="H19" s="448">
        <f t="shared" si="5"/>
        <v>0.67620276690504988</v>
      </c>
      <c r="I19" s="448">
        <f t="shared" si="5"/>
        <v>0.66089562482060671</v>
      </c>
      <c r="J19" s="448">
        <f t="shared" si="5"/>
        <v>0.60321651759763506</v>
      </c>
      <c r="K19" s="448"/>
      <c r="L19" s="448"/>
      <c r="M19" s="442">
        <f t="shared" si="5"/>
        <v>0.63957266793512046</v>
      </c>
      <c r="N19" s="431">
        <f t="shared" si="5"/>
        <v>0</v>
      </c>
      <c r="O19" s="442">
        <f t="shared" si="5"/>
        <v>0.83742859862171459</v>
      </c>
    </row>
    <row r="20" spans="1:15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1987.3440000000001</v>
      </c>
      <c r="H20" s="20">
        <f>H5*$F20</f>
        <v>2307.2159999999999</v>
      </c>
      <c r="I20" s="19">
        <f>I5*$F20</f>
        <v>1611.3119999999999</v>
      </c>
      <c r="J20" s="19">
        <f>J5*$F20</f>
        <v>2608.7280000000001</v>
      </c>
      <c r="K20" s="19"/>
      <c r="L20" s="19"/>
      <c r="M20" s="359">
        <f>SUM(G20:J20)</f>
        <v>8514.5999999999985</v>
      </c>
      <c r="N20" s="19">
        <f>N5*$F20</f>
        <v>0</v>
      </c>
      <c r="O20" s="359">
        <f>SUM(G20:N20)</f>
        <v>17029.199999999997</v>
      </c>
    </row>
    <row r="21" spans="1:15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2649.7920000000004</v>
      </c>
      <c r="H21" s="26">
        <f>H5*$F21</f>
        <v>3076.288</v>
      </c>
      <c r="I21" s="28">
        <f>I5*$F21</f>
        <v>2148.4160000000002</v>
      </c>
      <c r="J21" s="28">
        <f>J5*$F21</f>
        <v>3478.3040000000001</v>
      </c>
      <c r="K21" s="28"/>
      <c r="L21" s="28"/>
      <c r="M21" s="357">
        <f>SUM(G21:J21)</f>
        <v>11352.8</v>
      </c>
      <c r="N21" s="28">
        <f>N5*$F21</f>
        <v>0</v>
      </c>
      <c r="O21" s="357">
        <f>SUM(G21:N21)</f>
        <v>22705.599999999999</v>
      </c>
    </row>
    <row r="22" spans="1:15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O22" si="6">SUM(G20:G21)</f>
        <v>4637.1360000000004</v>
      </c>
      <c r="H22" s="28">
        <f t="shared" si="6"/>
        <v>5383.5039999999999</v>
      </c>
      <c r="I22" s="28">
        <f t="shared" si="6"/>
        <v>3759.7280000000001</v>
      </c>
      <c r="J22" s="28">
        <f t="shared" si="6"/>
        <v>6087.0320000000002</v>
      </c>
      <c r="K22" s="28"/>
      <c r="L22" s="28"/>
      <c r="M22" s="357">
        <f t="shared" si="6"/>
        <v>19867.399999999998</v>
      </c>
      <c r="N22" s="28">
        <f t="shared" si="6"/>
        <v>0</v>
      </c>
      <c r="O22" s="441">
        <f t="shared" si="6"/>
        <v>39734.799999999996</v>
      </c>
    </row>
    <row r="23" spans="1:15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19"/>
      <c r="L23" s="19"/>
      <c r="M23" s="359">
        <f t="shared" ref="M23:M28" si="7">SUM(G23:J23)</f>
        <v>360</v>
      </c>
      <c r="N23" s="19">
        <v>0</v>
      </c>
      <c r="O23" s="359">
        <f>M23+N23</f>
        <v>360</v>
      </c>
    </row>
    <row r="24" spans="1:15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19"/>
      <c r="L24" s="19"/>
      <c r="M24" s="359">
        <f t="shared" si="7"/>
        <v>1398</v>
      </c>
      <c r="N24" s="19">
        <v>0</v>
      </c>
      <c r="O24" s="359">
        <f t="shared" ref="O24:O32" si="8">M24+N24</f>
        <v>1398</v>
      </c>
    </row>
    <row r="25" spans="1:15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19"/>
      <c r="L25" s="19"/>
      <c r="M25" s="359">
        <f t="shared" si="7"/>
        <v>2300</v>
      </c>
      <c r="N25" s="19">
        <v>0</v>
      </c>
      <c r="O25" s="359">
        <f t="shared" si="8"/>
        <v>2300</v>
      </c>
    </row>
    <row r="26" spans="1:15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19"/>
      <c r="L26" s="19"/>
      <c r="M26" s="359">
        <f t="shared" si="7"/>
        <v>268</v>
      </c>
      <c r="N26" s="19">
        <v>0</v>
      </c>
      <c r="O26" s="359">
        <f t="shared" si="8"/>
        <v>268</v>
      </c>
    </row>
    <row r="27" spans="1:15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15"/>
      <c r="L27" s="15"/>
      <c r="M27" s="359">
        <f t="shared" si="7"/>
        <v>360</v>
      </c>
      <c r="N27" s="15">
        <v>0</v>
      </c>
      <c r="O27" s="359">
        <f t="shared" si="8"/>
        <v>360</v>
      </c>
    </row>
    <row r="28" spans="1:15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75"/>
      <c r="L28" s="75"/>
      <c r="M28" s="357">
        <f t="shared" si="7"/>
        <v>11200</v>
      </c>
      <c r="N28" s="75">
        <v>0</v>
      </c>
      <c r="O28" s="357">
        <f t="shared" si="8"/>
        <v>11200</v>
      </c>
    </row>
    <row r="29" spans="1:15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28"/>
      <c r="L29" s="28"/>
      <c r="M29" s="357">
        <f>SUM(M23:M28)</f>
        <v>15886</v>
      </c>
      <c r="N29" s="28">
        <f t="shared" ref="N29" si="10">SUM(N23:N28)</f>
        <v>0</v>
      </c>
      <c r="O29" s="357">
        <f t="shared" si="8"/>
        <v>15886</v>
      </c>
    </row>
    <row r="30" spans="1:15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N30" si="11">G18+G22+G23+G24+G25+G26+G27+G28</f>
        <v>23067.300999999999</v>
      </c>
      <c r="H30" s="323">
        <f t="shared" si="11"/>
        <v>26407.123</v>
      </c>
      <c r="I30" s="323">
        <f t="shared" si="11"/>
        <v>17878.187000000002</v>
      </c>
      <c r="J30" s="323">
        <f t="shared" si="11"/>
        <v>29071.2215</v>
      </c>
      <c r="K30" s="323"/>
      <c r="L30" s="323"/>
      <c r="M30" s="321">
        <f t="shared" si="11"/>
        <v>96423.83249999999</v>
      </c>
      <c r="N30" s="432">
        <f t="shared" si="11"/>
        <v>0</v>
      </c>
      <c r="O30" s="321">
        <f t="shared" si="8"/>
        <v>96423.83249999999</v>
      </c>
    </row>
    <row r="31" spans="1:15" ht="16.8" thickTop="1" thickBot="1" x14ac:dyDescent="0.35">
      <c r="A31" s="114"/>
      <c r="D31" s="11"/>
      <c r="F31" s="135"/>
      <c r="G31" s="19"/>
      <c r="H31" s="20"/>
      <c r="I31" s="19"/>
      <c r="J31" s="19"/>
      <c r="K31" s="19"/>
      <c r="L31" s="19"/>
      <c r="M31" s="359"/>
      <c r="N31" s="19"/>
      <c r="O31" s="359">
        <f t="shared" si="8"/>
        <v>0</v>
      </c>
    </row>
    <row r="32" spans="1:15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-695.08099999999831</v>
      </c>
      <c r="H32" s="453">
        <f>H3-H30</f>
        <v>-1645.882999999998</v>
      </c>
      <c r="I32" s="453">
        <f>I3-I30</f>
        <v>-771.91700000000128</v>
      </c>
      <c r="J32" s="453">
        <f>J3-J30</f>
        <v>1549.9385000000002</v>
      </c>
      <c r="K32" s="453"/>
      <c r="L32" s="453"/>
      <c r="M32" s="454">
        <f>M3-M30</f>
        <v>-1562.9424999999756</v>
      </c>
      <c r="N32" s="453">
        <f>N3-N11</f>
        <v>26635.459999999992</v>
      </c>
      <c r="O32" s="454">
        <f t="shared" si="8"/>
        <v>25072.517500000016</v>
      </c>
    </row>
    <row r="33" spans="1:15" ht="16.2" thickBot="1" x14ac:dyDescent="0.35">
      <c r="A33" s="261" t="s">
        <v>0</v>
      </c>
      <c r="B33" s="320"/>
      <c r="C33" s="320"/>
      <c r="D33" s="455"/>
      <c r="E33" s="320"/>
      <c r="F33" s="456"/>
      <c r="G33" s="457">
        <f t="shared" ref="G33:O33" si="12">G32/G3</f>
        <v>-3.1068932810422851E-2</v>
      </c>
      <c r="H33" s="457">
        <f t="shared" si="12"/>
        <v>-6.647013639058455E-2</v>
      </c>
      <c r="I33" s="457">
        <f t="shared" si="12"/>
        <v>-4.5124799269507687E-2</v>
      </c>
      <c r="J33" s="457">
        <f t="shared" si="12"/>
        <v>5.0616583434461668E-2</v>
      </c>
      <c r="K33" s="457"/>
      <c r="L33" s="457"/>
      <c r="M33" s="458">
        <f t="shared" si="12"/>
        <v>-1.6476152606200251E-2</v>
      </c>
      <c r="N33" s="459">
        <f t="shared" si="12"/>
        <v>9.5369135915410602E-2</v>
      </c>
      <c r="O33" s="458">
        <f t="shared" si="12"/>
        <v>6.7012130249520463E-2</v>
      </c>
    </row>
    <row r="34" spans="1:15" ht="15.75" hidden="1" customHeight="1" x14ac:dyDescent="0.3">
      <c r="A34" s="114"/>
      <c r="F34" s="135"/>
      <c r="M34" s="296"/>
      <c r="O34" s="296"/>
    </row>
    <row r="35" spans="1:15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M35" s="307">
        <f>SUM(G35:I35)</f>
        <v>0</v>
      </c>
      <c r="O35" s="307">
        <f>SUM(G35:J35)</f>
        <v>0</v>
      </c>
    </row>
    <row r="36" spans="1:15" ht="15.75" hidden="1" customHeight="1" x14ac:dyDescent="0.3">
      <c r="A36" s="114" t="s">
        <v>154</v>
      </c>
      <c r="F36" s="135"/>
      <c r="G36" s="2">
        <f>G6</f>
        <v>2.15</v>
      </c>
      <c r="M36" s="296"/>
      <c r="O36" s="296"/>
    </row>
    <row r="37" spans="1:15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116"/>
      <c r="L37" s="116"/>
      <c r="M37" s="308" t="s">
        <v>83</v>
      </c>
      <c r="N37" s="116"/>
      <c r="O37" s="308" t="s">
        <v>83</v>
      </c>
    </row>
    <row r="38" spans="1:15" ht="31.5" hidden="1" customHeight="1" x14ac:dyDescent="0.3">
      <c r="A38" s="130" t="s">
        <v>73</v>
      </c>
      <c r="F38" s="135"/>
      <c r="G38" s="20">
        <f>G7*G37</f>
        <v>376.51000000000033</v>
      </c>
      <c r="H38" s="20">
        <f>H7*0.2</f>
        <v>887.33199999999999</v>
      </c>
      <c r="I38" s="20">
        <f>I7*0.2</f>
        <v>549.65200000000004</v>
      </c>
      <c r="J38" s="91">
        <v>0</v>
      </c>
      <c r="K38" s="91"/>
      <c r="L38" s="91"/>
      <c r="M38" s="300">
        <f>SUM(G38:J38)</f>
        <v>1813.4940000000004</v>
      </c>
      <c r="N38" s="91">
        <v>0</v>
      </c>
      <c r="O38" s="300">
        <f>SUM(G38:N38)</f>
        <v>3626.9880000000007</v>
      </c>
    </row>
    <row r="39" spans="1:15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-318.57099999999798</v>
      </c>
      <c r="H39" s="98">
        <f>H32+H38</f>
        <v>-758.550999999998</v>
      </c>
      <c r="I39" s="98">
        <f>I32+I38</f>
        <v>-222.26500000000124</v>
      </c>
      <c r="J39" s="98">
        <f>J38</f>
        <v>0</v>
      </c>
      <c r="K39" s="98"/>
      <c r="L39" s="98"/>
      <c r="M39" s="309">
        <f>M32+M38</f>
        <v>250.55150000002482</v>
      </c>
      <c r="N39" s="98">
        <f>N38</f>
        <v>0</v>
      </c>
      <c r="O39" s="309">
        <f>O32+O38</f>
        <v>28699.505500000017</v>
      </c>
    </row>
    <row r="40" spans="1:15" ht="15.75" hidden="1" customHeight="1" x14ac:dyDescent="0.3">
      <c r="A40" s="130"/>
      <c r="M40" s="296"/>
      <c r="O40" s="296"/>
    </row>
    <row r="41" spans="1:15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2318.5680000000002</v>
      </c>
      <c r="H41" s="20"/>
      <c r="I41" s="19"/>
      <c r="J41" s="19"/>
      <c r="K41" s="19"/>
      <c r="L41" s="19"/>
      <c r="M41" s="300"/>
      <c r="N41" s="19"/>
      <c r="O41" s="300"/>
    </row>
    <row r="42" spans="1:15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>
        <f>G33+G40</f>
        <v>-3.1068932810422851E-2</v>
      </c>
      <c r="H42" s="98">
        <f>H33+H40</f>
        <v>-6.647013639058455E-2</v>
      </c>
      <c r="I42" s="98">
        <f>I33+I40</f>
        <v>-4.5124799269507687E-2</v>
      </c>
      <c r="J42" s="98">
        <f>J40</f>
        <v>0</v>
      </c>
      <c r="K42" s="98"/>
      <c r="L42" s="98"/>
      <c r="M42" s="309">
        <f>M33+M40</f>
        <v>-1.6476152606200251E-2</v>
      </c>
      <c r="N42" s="98">
        <f>N40</f>
        <v>0</v>
      </c>
      <c r="O42" s="309">
        <f>O33+O40</f>
        <v>6.7012130249520463E-2</v>
      </c>
    </row>
    <row r="43" spans="1:15" ht="16.5" hidden="1" customHeight="1" thickTop="1" x14ac:dyDescent="0.3">
      <c r="A43" s="130"/>
      <c r="M43" s="310"/>
      <c r="O43" s="310"/>
    </row>
    <row r="44" spans="1:15" ht="15.75" hidden="1" customHeight="1" x14ac:dyDescent="0.3">
      <c r="A44" s="130" t="s">
        <v>159</v>
      </c>
      <c r="G44" s="91">
        <f>G22*70%</f>
        <v>3245.9952000000003</v>
      </c>
      <c r="M44" s="296"/>
      <c r="O44" s="296"/>
    </row>
    <row r="45" spans="1:15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1391.1408000000001</v>
      </c>
      <c r="H45" s="20"/>
      <c r="I45" s="19"/>
      <c r="J45" s="19"/>
      <c r="K45" s="19"/>
      <c r="L45" s="19"/>
      <c r="M45" s="311"/>
      <c r="N45" s="19"/>
      <c r="O45" s="311"/>
    </row>
    <row r="46" spans="1:15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696.05980000000181</v>
      </c>
      <c r="H46" s="98">
        <f>H35+H43</f>
        <v>0</v>
      </c>
      <c r="I46" s="98">
        <f>I35+I43</f>
        <v>0</v>
      </c>
      <c r="J46" s="98">
        <f>J43</f>
        <v>0</v>
      </c>
      <c r="K46" s="98"/>
      <c r="L46" s="98"/>
      <c r="M46" s="309">
        <f>M35+M43</f>
        <v>0</v>
      </c>
      <c r="N46" s="98">
        <f>N43</f>
        <v>0</v>
      </c>
      <c r="O46" s="309">
        <f>O35+O43</f>
        <v>0</v>
      </c>
    </row>
    <row r="47" spans="1:15" ht="16.2" thickBot="1" x14ac:dyDescent="0.35">
      <c r="A47" s="11"/>
      <c r="M47" s="292"/>
      <c r="O47" s="296"/>
    </row>
    <row r="48" spans="1:15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>
        <v>160</v>
      </c>
      <c r="H48" s="429">
        <v>75</v>
      </c>
      <c r="I48" s="429"/>
      <c r="J48" s="429">
        <v>0</v>
      </c>
      <c r="K48" s="429"/>
      <c r="L48" s="429"/>
      <c r="M48" s="418">
        <f>SUM(G48:J48)</f>
        <v>235</v>
      </c>
      <c r="N48" s="279"/>
      <c r="O48" s="418"/>
    </row>
    <row r="49" spans="1:15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>
        <v>6159.2</v>
      </c>
      <c r="H49" s="430">
        <v>4858</v>
      </c>
      <c r="I49" s="430">
        <v>4123.3</v>
      </c>
      <c r="J49" s="430">
        <v>2789.8</v>
      </c>
      <c r="K49" s="430"/>
      <c r="L49" s="430"/>
      <c r="M49" s="357">
        <f>SUM(G49:J49)</f>
        <v>17930.3</v>
      </c>
      <c r="N49" s="28"/>
      <c r="O49" s="357"/>
    </row>
    <row r="50" spans="1:15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O50" si="13">SUM(G48:G49)</f>
        <v>6319.2</v>
      </c>
      <c r="H50" s="28">
        <f t="shared" si="13"/>
        <v>4933</v>
      </c>
      <c r="I50" s="28">
        <f t="shared" si="13"/>
        <v>4123.3</v>
      </c>
      <c r="J50" s="28">
        <f t="shared" si="13"/>
        <v>2789.8</v>
      </c>
      <c r="K50" s="28"/>
      <c r="L50" s="28"/>
      <c r="M50" s="357">
        <f t="shared" si="13"/>
        <v>18165.3</v>
      </c>
      <c r="N50" s="28">
        <f t="shared" si="13"/>
        <v>0</v>
      </c>
      <c r="O50" s="441">
        <f t="shared" si="13"/>
        <v>0</v>
      </c>
    </row>
    <row r="51" spans="1:15" ht="16.2" thickBot="1" x14ac:dyDescent="0.35">
      <c r="A51" s="257" t="s">
        <v>170</v>
      </c>
      <c r="M51" s="292"/>
      <c r="O51" s="296"/>
    </row>
    <row r="52" spans="1:15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1827.3440000000001</v>
      </c>
      <c r="H52" s="278">
        <f t="shared" si="14"/>
        <v>2232.2159999999999</v>
      </c>
      <c r="I52" s="279">
        <f t="shared" si="14"/>
        <v>1611.3119999999999</v>
      </c>
      <c r="J52" s="279">
        <f t="shared" si="14"/>
        <v>2608.7280000000001</v>
      </c>
      <c r="K52" s="279"/>
      <c r="L52" s="279"/>
      <c r="M52" s="418">
        <f>SUM(G52:J52)</f>
        <v>8279.5999999999985</v>
      </c>
      <c r="N52" s="279"/>
      <c r="O52" s="418"/>
    </row>
    <row r="53" spans="1:15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-3509.4079999999994</v>
      </c>
      <c r="H53" s="26">
        <f t="shared" si="14"/>
        <v>-1781.712</v>
      </c>
      <c r="I53" s="28">
        <f t="shared" si="14"/>
        <v>-1974.884</v>
      </c>
      <c r="J53" s="28">
        <f t="shared" si="14"/>
        <v>688.50399999999991</v>
      </c>
      <c r="K53" s="28"/>
      <c r="L53" s="28"/>
      <c r="M53" s="357">
        <f>SUM(G53:J53)</f>
        <v>-6577.4999999999991</v>
      </c>
      <c r="N53" s="28"/>
      <c r="O53" s="357"/>
    </row>
    <row r="54" spans="1:15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O54" si="15">SUM(G52:G53)</f>
        <v>-1682.0639999999994</v>
      </c>
      <c r="H54" s="28">
        <f t="shared" si="15"/>
        <v>450.50399999999991</v>
      </c>
      <c r="I54" s="28">
        <f t="shared" si="15"/>
        <v>-363.57200000000012</v>
      </c>
      <c r="J54" s="28">
        <f t="shared" si="15"/>
        <v>3297.232</v>
      </c>
      <c r="K54" s="28"/>
      <c r="L54" s="28"/>
      <c r="M54" s="357">
        <f t="shared" si="15"/>
        <v>1702.0999999999995</v>
      </c>
      <c r="N54" s="28">
        <f t="shared" si="15"/>
        <v>0</v>
      </c>
      <c r="O54" s="441">
        <f t="shared" si="15"/>
        <v>0</v>
      </c>
    </row>
    <row r="55" spans="1:15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312"/>
      <c r="N55" s="312"/>
      <c r="O55" s="460">
        <f>M54+O32</f>
        <v>26774.617500000015</v>
      </c>
    </row>
  </sheetData>
  <mergeCells count="3">
    <mergeCell ref="B1:C1"/>
    <mergeCell ref="E1:F1"/>
    <mergeCell ref="G1:O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AC28-C601-4D6B-AB24-3E7546AD8510}">
  <sheetPr>
    <pageSetUpPr fitToPage="1"/>
  </sheetPr>
  <dimension ref="A1:O55"/>
  <sheetViews>
    <sheetView tabSelected="1"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L3" sqref="L3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2" width="14.109375" style="2" customWidth="1"/>
    <col min="13" max="13" width="13.44140625" style="2" customWidth="1"/>
    <col min="14" max="14" width="14.21875" style="2" customWidth="1"/>
    <col min="15" max="15" width="13.44140625" style="2" customWidth="1"/>
    <col min="16" max="16384" width="9.109375" style="1"/>
  </cols>
  <sheetData>
    <row r="1" spans="1:15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45992</v>
      </c>
      <c r="H1" s="471"/>
      <c r="I1" s="471"/>
      <c r="J1" s="471"/>
      <c r="K1" s="471"/>
      <c r="L1" s="471"/>
      <c r="M1" s="471"/>
      <c r="N1" s="471"/>
      <c r="O1" s="472"/>
    </row>
    <row r="2" spans="1:15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176</v>
      </c>
      <c r="K2" s="330" t="s">
        <v>177</v>
      </c>
      <c r="L2" s="330" t="s">
        <v>178</v>
      </c>
      <c r="M2" s="331" t="s">
        <v>34</v>
      </c>
      <c r="N2" s="353" t="s">
        <v>59</v>
      </c>
      <c r="O2" s="443" t="s">
        <v>34</v>
      </c>
    </row>
    <row r="3" spans="1:15" ht="23.25" customHeight="1" thickBot="1" x14ac:dyDescent="0.35">
      <c r="A3" s="112" t="s">
        <v>33</v>
      </c>
      <c r="B3" s="65"/>
      <c r="C3" s="65"/>
      <c r="D3" s="7"/>
      <c r="E3" s="65"/>
      <c r="F3" s="133"/>
      <c r="G3" s="433">
        <v>22372.22</v>
      </c>
      <c r="H3" s="433">
        <v>24761.24</v>
      </c>
      <c r="I3" s="433">
        <v>17106.27</v>
      </c>
      <c r="J3" s="433">
        <v>30621.16</v>
      </c>
      <c r="K3" s="433"/>
      <c r="L3" s="433"/>
      <c r="M3" s="294">
        <f>SUM(G3:J3)</f>
        <v>94860.890000000014</v>
      </c>
      <c r="N3" s="430">
        <v>279288.05</v>
      </c>
      <c r="O3" s="357">
        <f>M3+N3</f>
        <v>374148.94</v>
      </c>
    </row>
    <row r="4" spans="1:15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>
        <v>23</v>
      </c>
      <c r="H4" s="434">
        <v>32</v>
      </c>
      <c r="I4" s="434">
        <v>23</v>
      </c>
      <c r="J4" s="434">
        <v>33</v>
      </c>
      <c r="K4" s="463"/>
      <c r="L4" s="463"/>
      <c r="M4" s="295">
        <f>SUM(G4:J4)</f>
        <v>111</v>
      </c>
      <c r="N4" s="437">
        <v>263</v>
      </c>
      <c r="O4" s="444">
        <f t="shared" ref="O4:O17" si="0">M4+N4</f>
        <v>374</v>
      </c>
    </row>
    <row r="5" spans="1:15" x14ac:dyDescent="0.3">
      <c r="A5" s="114" t="s">
        <v>32</v>
      </c>
      <c r="D5" s="11"/>
      <c r="F5" s="135"/>
      <c r="G5" s="435">
        <v>6783.9</v>
      </c>
      <c r="H5" s="435">
        <v>9549.7000000000007</v>
      </c>
      <c r="I5" s="436">
        <v>9864.7000000000007</v>
      </c>
      <c r="J5" s="436">
        <v>10305.799999999999</v>
      </c>
      <c r="K5" s="436"/>
      <c r="L5" s="436"/>
      <c r="M5" s="296">
        <f>SUM(G5:J5)</f>
        <v>36504.100000000006</v>
      </c>
      <c r="O5" s="358"/>
    </row>
    <row r="6" spans="1:15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12"/>
      <c r="L6" s="12"/>
      <c r="M6" s="296">
        <v>2.15</v>
      </c>
      <c r="O6" s="358"/>
    </row>
    <row r="7" spans="1:15" x14ac:dyDescent="0.3">
      <c r="A7" s="114" t="s">
        <v>30</v>
      </c>
      <c r="B7" s="59"/>
      <c r="C7" s="59"/>
      <c r="D7" s="60"/>
      <c r="E7" s="59"/>
      <c r="F7" s="136"/>
      <c r="G7" s="462">
        <v>2739.09</v>
      </c>
      <c r="H7" s="462">
        <v>3868.84</v>
      </c>
      <c r="I7" s="462">
        <v>4426.43</v>
      </c>
      <c r="J7" s="462">
        <v>4663.38</v>
      </c>
      <c r="K7" s="462"/>
      <c r="L7" s="462"/>
      <c r="M7" s="297"/>
      <c r="N7" s="101"/>
      <c r="O7" s="445"/>
    </row>
    <row r="8" spans="1:15" x14ac:dyDescent="0.3">
      <c r="A8" s="114" t="s">
        <v>29</v>
      </c>
      <c r="B8" s="59"/>
      <c r="C8" s="59"/>
      <c r="D8" s="60"/>
      <c r="E8" s="59"/>
      <c r="F8" s="136"/>
      <c r="G8" s="57">
        <f t="shared" ref="G8:J8" si="1">G5/G7</f>
        <v>2.4766984655487767</v>
      </c>
      <c r="H8" s="57">
        <f t="shared" si="1"/>
        <v>2.4683626099812863</v>
      </c>
      <c r="I8" s="57">
        <f t="shared" si="1"/>
        <v>2.228590534584304</v>
      </c>
      <c r="J8" s="57">
        <f t="shared" si="1"/>
        <v>2.2099421449678127</v>
      </c>
      <c r="K8" s="57"/>
      <c r="L8" s="57"/>
      <c r="M8" s="297"/>
      <c r="N8" s="101"/>
      <c r="O8" s="445"/>
    </row>
    <row r="9" spans="1:15" ht="16.2" thickBot="1" x14ac:dyDescent="0.35">
      <c r="A9" s="112" t="s">
        <v>66</v>
      </c>
      <c r="B9" s="55"/>
      <c r="C9" s="55"/>
      <c r="D9" s="56"/>
      <c r="E9" s="55"/>
      <c r="F9" s="140"/>
      <c r="G9" s="92">
        <f t="shared" ref="G9:M9" si="2">G3/G5</f>
        <v>3.2978404752428547</v>
      </c>
      <c r="H9" s="92">
        <f t="shared" si="2"/>
        <v>2.5928814517733541</v>
      </c>
      <c r="I9" s="92">
        <f t="shared" si="2"/>
        <v>1.7340892272446196</v>
      </c>
      <c r="J9" s="92">
        <f t="shared" si="2"/>
        <v>2.9712550214442355</v>
      </c>
      <c r="K9" s="92"/>
      <c r="L9" s="92"/>
      <c r="M9" s="298">
        <f t="shared" si="2"/>
        <v>2.5986365915061596</v>
      </c>
      <c r="N9" s="4"/>
      <c r="O9" s="446"/>
    </row>
    <row r="10" spans="1:15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356"/>
      <c r="L10" s="356"/>
      <c r="M10" s="267"/>
      <c r="N10" s="356"/>
      <c r="O10" s="447"/>
    </row>
    <row r="11" spans="1:15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19"/>
      <c r="L11" s="19"/>
      <c r="M11" s="359">
        <f t="shared" ref="M11:M17" si="3">SUM(G11:J11)</f>
        <v>0</v>
      </c>
      <c r="N11" s="438">
        <v>248629.64</v>
      </c>
      <c r="O11" s="359">
        <f t="shared" si="0"/>
        <v>248629.64</v>
      </c>
    </row>
    <row r="12" spans="1:15" x14ac:dyDescent="0.3">
      <c r="A12" s="114" t="s">
        <v>23</v>
      </c>
      <c r="B12" s="2"/>
      <c r="C12" s="2"/>
      <c r="D12" s="13"/>
      <c r="E12" s="2"/>
      <c r="F12" s="12"/>
      <c r="G12" s="19">
        <f>G7*G6</f>
        <v>5889.0434999999998</v>
      </c>
      <c r="H12" s="19">
        <f t="shared" ref="H12:I12" si="4">H7*H6</f>
        <v>8318.0059999999994</v>
      </c>
      <c r="I12" s="19">
        <f t="shared" si="4"/>
        <v>9516.8245000000006</v>
      </c>
      <c r="J12" s="19">
        <f>J7*J6</f>
        <v>10026.267</v>
      </c>
      <c r="K12" s="19"/>
      <c r="L12" s="19"/>
      <c r="M12" s="359">
        <f t="shared" si="3"/>
        <v>33750.141000000003</v>
      </c>
      <c r="N12" s="19"/>
      <c r="O12" s="359">
        <f t="shared" si="0"/>
        <v>33750.141000000003</v>
      </c>
    </row>
    <row r="13" spans="1:15" x14ac:dyDescent="0.3">
      <c r="A13" s="114" t="s">
        <v>22</v>
      </c>
      <c r="B13" s="2"/>
      <c r="C13" s="2"/>
      <c r="D13" s="13"/>
      <c r="E13" s="2"/>
      <c r="F13" s="12"/>
      <c r="G13" s="438">
        <v>1534</v>
      </c>
      <c r="H13" s="438">
        <v>1950.4</v>
      </c>
      <c r="I13" s="438">
        <v>2230.1999999999998</v>
      </c>
      <c r="J13" s="438">
        <v>2400.1</v>
      </c>
      <c r="K13" s="438"/>
      <c r="L13" s="438"/>
      <c r="M13" s="359">
        <f t="shared" si="3"/>
        <v>8114.7000000000007</v>
      </c>
      <c r="N13" s="19"/>
      <c r="O13" s="359">
        <f t="shared" si="0"/>
        <v>8114.7000000000007</v>
      </c>
    </row>
    <row r="14" spans="1:15" x14ac:dyDescent="0.3">
      <c r="A14" s="114" t="s">
        <v>21</v>
      </c>
      <c r="B14" s="2"/>
      <c r="C14" s="2"/>
      <c r="D14" s="13"/>
      <c r="E14" s="2"/>
      <c r="F14" s="12"/>
      <c r="G14" s="438">
        <v>180</v>
      </c>
      <c r="H14" s="438">
        <v>290</v>
      </c>
      <c r="I14" s="438">
        <v>300</v>
      </c>
      <c r="J14" s="438">
        <v>320</v>
      </c>
      <c r="K14" s="438"/>
      <c r="L14" s="438"/>
      <c r="M14" s="359">
        <f t="shared" si="3"/>
        <v>1090</v>
      </c>
      <c r="N14" s="19"/>
      <c r="O14" s="359">
        <f t="shared" si="0"/>
        <v>1090</v>
      </c>
    </row>
    <row r="15" spans="1:15" x14ac:dyDescent="0.3">
      <c r="A15" s="114" t="s">
        <v>84</v>
      </c>
      <c r="B15" s="2"/>
      <c r="C15" s="2"/>
      <c r="D15" s="13"/>
      <c r="E15" s="2"/>
      <c r="F15" s="12"/>
      <c r="G15" s="438">
        <v>150</v>
      </c>
      <c r="H15" s="438">
        <v>235</v>
      </c>
      <c r="I15" s="438">
        <v>265</v>
      </c>
      <c r="J15" s="438">
        <v>230</v>
      </c>
      <c r="K15" s="438"/>
      <c r="L15" s="438"/>
      <c r="M15" s="359">
        <f t="shared" si="3"/>
        <v>880</v>
      </c>
      <c r="N15" s="19"/>
      <c r="O15" s="359">
        <f t="shared" si="0"/>
        <v>880</v>
      </c>
    </row>
    <row r="16" spans="1:15" x14ac:dyDescent="0.3">
      <c r="A16" s="114" t="s">
        <v>174</v>
      </c>
      <c r="B16" s="2"/>
      <c r="C16" s="2"/>
      <c r="D16" s="13"/>
      <c r="E16" s="2"/>
      <c r="F16" s="12"/>
      <c r="G16" s="438">
        <v>3350.6</v>
      </c>
      <c r="H16" s="438">
        <v>4414.8999999999996</v>
      </c>
      <c r="I16" s="438">
        <v>5154.8999999999996</v>
      </c>
      <c r="J16" s="438">
        <v>4869.8999999999996</v>
      </c>
      <c r="K16" s="438"/>
      <c r="L16" s="438"/>
      <c r="M16" s="359">
        <f t="shared" si="3"/>
        <v>17790.3</v>
      </c>
      <c r="N16" s="19"/>
      <c r="O16" s="359">
        <f t="shared" si="0"/>
        <v>17790.3</v>
      </c>
    </row>
    <row r="17" spans="1:15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/>
      <c r="I17" s="439"/>
      <c r="J17" s="439"/>
      <c r="K17" s="439"/>
      <c r="L17" s="439"/>
      <c r="M17" s="359">
        <f t="shared" si="3"/>
        <v>0</v>
      </c>
      <c r="N17" s="19">
        <v>0</v>
      </c>
      <c r="O17" s="359">
        <f t="shared" si="0"/>
        <v>0</v>
      </c>
    </row>
    <row r="18" spans="1:15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11103.6435</v>
      </c>
      <c r="H18" s="315">
        <f>SUM(H11:H17)</f>
        <v>15208.305999999999</v>
      </c>
      <c r="I18" s="315">
        <f>SUM(I11:I17)</f>
        <v>17466.924500000001</v>
      </c>
      <c r="J18" s="315">
        <f>SUM(J11:J17)</f>
        <v>17846.267</v>
      </c>
      <c r="K18" s="315"/>
      <c r="L18" s="315"/>
      <c r="M18" s="441">
        <f>SUM(M11:M17)</f>
        <v>61625.141000000003</v>
      </c>
      <c r="N18" s="35"/>
      <c r="O18" s="441">
        <f>SUM(O11:O17)</f>
        <v>310254.78100000002</v>
      </c>
    </row>
    <row r="19" spans="1:15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>
        <f t="shared" ref="G19:O19" si="5">G18/G3</f>
        <v>0.49631388838479146</v>
      </c>
      <c r="H19" s="448">
        <f t="shared" si="5"/>
        <v>0.614198077317614</v>
      </c>
      <c r="I19" s="448">
        <f t="shared" si="5"/>
        <v>1.0210831759349057</v>
      </c>
      <c r="J19" s="448">
        <f t="shared" si="5"/>
        <v>0.58280832600724464</v>
      </c>
      <c r="K19" s="448"/>
      <c r="L19" s="448"/>
      <c r="M19" s="442">
        <f t="shared" si="5"/>
        <v>0.64963696840710639</v>
      </c>
      <c r="N19" s="431">
        <f t="shared" si="5"/>
        <v>0</v>
      </c>
      <c r="O19" s="442">
        <f t="shared" si="5"/>
        <v>0.82922801010741876</v>
      </c>
    </row>
    <row r="20" spans="1:15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1628.1359999999997</v>
      </c>
      <c r="H20" s="20">
        <f>H5*$F20</f>
        <v>2291.9279999999999</v>
      </c>
      <c r="I20" s="19">
        <f>I5*$F20</f>
        <v>2367.5280000000002</v>
      </c>
      <c r="J20" s="19">
        <f>J5*$F20</f>
        <v>2473.3919999999998</v>
      </c>
      <c r="K20" s="19"/>
      <c r="L20" s="19"/>
      <c r="M20" s="359">
        <f>SUM(G20:J20)</f>
        <v>8760.9840000000004</v>
      </c>
      <c r="N20" s="19">
        <f>N5*$F20</f>
        <v>0</v>
      </c>
      <c r="O20" s="359">
        <f>SUM(G20:N20)</f>
        <v>17521.968000000001</v>
      </c>
    </row>
    <row r="21" spans="1:15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2170.848</v>
      </c>
      <c r="H21" s="26">
        <f>H5*$F21</f>
        <v>3055.9040000000005</v>
      </c>
      <c r="I21" s="28">
        <f>I5*$F21</f>
        <v>3156.7040000000002</v>
      </c>
      <c r="J21" s="28">
        <f>J5*$F21</f>
        <v>3297.8559999999998</v>
      </c>
      <c r="K21" s="28"/>
      <c r="L21" s="28"/>
      <c r="M21" s="357">
        <f>SUM(G21:J21)</f>
        <v>11681.312</v>
      </c>
      <c r="N21" s="28">
        <f>N5*$F21</f>
        <v>0</v>
      </c>
      <c r="O21" s="357">
        <f>SUM(G21:N21)</f>
        <v>23362.624</v>
      </c>
    </row>
    <row r="22" spans="1:15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O22" si="6">SUM(G20:G21)</f>
        <v>3798.9839999999995</v>
      </c>
      <c r="H22" s="28">
        <f t="shared" si="6"/>
        <v>5347.8320000000003</v>
      </c>
      <c r="I22" s="28">
        <f t="shared" si="6"/>
        <v>5524.232</v>
      </c>
      <c r="J22" s="28">
        <f t="shared" si="6"/>
        <v>5771.2479999999996</v>
      </c>
      <c r="K22" s="28"/>
      <c r="L22" s="28"/>
      <c r="M22" s="357">
        <f t="shared" si="6"/>
        <v>20442.296000000002</v>
      </c>
      <c r="N22" s="28">
        <f t="shared" si="6"/>
        <v>0</v>
      </c>
      <c r="O22" s="441">
        <f t="shared" si="6"/>
        <v>40884.592000000004</v>
      </c>
    </row>
    <row r="23" spans="1:15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19"/>
      <c r="L23" s="19"/>
      <c r="M23" s="359">
        <f t="shared" ref="M23:M28" si="7">SUM(G23:J23)</f>
        <v>360</v>
      </c>
      <c r="N23" s="19">
        <v>0</v>
      </c>
      <c r="O23" s="359">
        <f>M23+N23</f>
        <v>360</v>
      </c>
    </row>
    <row r="24" spans="1:15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19"/>
      <c r="L24" s="19"/>
      <c r="M24" s="359">
        <f t="shared" si="7"/>
        <v>1398</v>
      </c>
      <c r="N24" s="19">
        <v>0</v>
      </c>
      <c r="O24" s="359">
        <f t="shared" ref="O24:O32" si="8">M24+N24</f>
        <v>1398</v>
      </c>
    </row>
    <row r="25" spans="1:15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19"/>
      <c r="L25" s="19"/>
      <c r="M25" s="359">
        <f t="shared" si="7"/>
        <v>2300</v>
      </c>
      <c r="N25" s="19">
        <v>0</v>
      </c>
      <c r="O25" s="359">
        <f t="shared" si="8"/>
        <v>2300</v>
      </c>
    </row>
    <row r="26" spans="1:15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19"/>
      <c r="L26" s="19"/>
      <c r="M26" s="359">
        <f t="shared" si="7"/>
        <v>268</v>
      </c>
      <c r="N26" s="19">
        <v>0</v>
      </c>
      <c r="O26" s="359">
        <f t="shared" si="8"/>
        <v>268</v>
      </c>
    </row>
    <row r="27" spans="1:15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15"/>
      <c r="L27" s="15"/>
      <c r="M27" s="359">
        <f t="shared" si="7"/>
        <v>360</v>
      </c>
      <c r="N27" s="15">
        <v>0</v>
      </c>
      <c r="O27" s="359">
        <f t="shared" si="8"/>
        <v>360</v>
      </c>
    </row>
    <row r="28" spans="1:15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75"/>
      <c r="L28" s="75"/>
      <c r="M28" s="357">
        <f t="shared" si="7"/>
        <v>11200</v>
      </c>
      <c r="N28" s="75">
        <v>0</v>
      </c>
      <c r="O28" s="357">
        <f t="shared" si="8"/>
        <v>11200</v>
      </c>
    </row>
    <row r="29" spans="1:15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28"/>
      <c r="L29" s="28"/>
      <c r="M29" s="357">
        <f>SUM(M23:M28)</f>
        <v>15886</v>
      </c>
      <c r="N29" s="28">
        <f t="shared" ref="N29" si="10">SUM(N23:N28)</f>
        <v>0</v>
      </c>
      <c r="O29" s="357">
        <f t="shared" si="8"/>
        <v>15886</v>
      </c>
    </row>
    <row r="30" spans="1:15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N30" si="11">G18+G22+G23+G24+G25+G26+G27+G28</f>
        <v>19182.627499999999</v>
      </c>
      <c r="H30" s="323">
        <f t="shared" si="11"/>
        <v>24836.137999999999</v>
      </c>
      <c r="I30" s="323">
        <f t="shared" si="11"/>
        <v>25804.156500000001</v>
      </c>
      <c r="J30" s="323">
        <f t="shared" si="11"/>
        <v>28130.514999999999</v>
      </c>
      <c r="K30" s="323"/>
      <c r="L30" s="323"/>
      <c r="M30" s="321">
        <f t="shared" si="11"/>
        <v>97953.437000000005</v>
      </c>
      <c r="N30" s="432">
        <f t="shared" si="11"/>
        <v>0</v>
      </c>
      <c r="O30" s="321">
        <f t="shared" si="8"/>
        <v>97953.437000000005</v>
      </c>
    </row>
    <row r="31" spans="1:15" ht="16.8" thickTop="1" thickBot="1" x14ac:dyDescent="0.35">
      <c r="A31" s="114"/>
      <c r="D31" s="11"/>
      <c r="F31" s="135"/>
      <c r="G31" s="19"/>
      <c r="H31" s="20"/>
      <c r="I31" s="19"/>
      <c r="J31" s="19"/>
      <c r="K31" s="19"/>
      <c r="L31" s="19"/>
      <c r="M31" s="359"/>
      <c r="N31" s="19"/>
      <c r="O31" s="359">
        <f t="shared" si="8"/>
        <v>0</v>
      </c>
    </row>
    <row r="32" spans="1:15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3189.5925000000025</v>
      </c>
      <c r="H32" s="453">
        <f>H3-H30</f>
        <v>-74.89799999999741</v>
      </c>
      <c r="I32" s="453">
        <f>I3-I30</f>
        <v>-8697.8865000000005</v>
      </c>
      <c r="J32" s="453">
        <f>J3-J30</f>
        <v>2490.6450000000004</v>
      </c>
      <c r="K32" s="453"/>
      <c r="L32" s="453"/>
      <c r="M32" s="454">
        <f>M3-M30</f>
        <v>-3092.5469999999914</v>
      </c>
      <c r="N32" s="453">
        <f>N3-N11</f>
        <v>30658.409999999974</v>
      </c>
      <c r="O32" s="454">
        <f t="shared" si="8"/>
        <v>27565.862999999983</v>
      </c>
    </row>
    <row r="33" spans="1:15" ht="16.2" thickBot="1" x14ac:dyDescent="0.35">
      <c r="A33" s="261" t="s">
        <v>0</v>
      </c>
      <c r="B33" s="320"/>
      <c r="C33" s="320"/>
      <c r="D33" s="455"/>
      <c r="E33" s="320"/>
      <c r="F33" s="456"/>
      <c r="G33" s="457">
        <f t="shared" ref="G33:O33" si="12">G32/G3</f>
        <v>0.14256933375409334</v>
      </c>
      <c r="H33" s="457">
        <f t="shared" si="12"/>
        <v>-3.0248081275411655E-3</v>
      </c>
      <c r="I33" s="457">
        <f t="shared" si="12"/>
        <v>-0.50846189730432179</v>
      </c>
      <c r="J33" s="457">
        <f t="shared" si="12"/>
        <v>8.1337382385252566E-2</v>
      </c>
      <c r="K33" s="457"/>
      <c r="L33" s="457"/>
      <c r="M33" s="458">
        <f t="shared" si="12"/>
        <v>-3.2600864276099359E-2</v>
      </c>
      <c r="N33" s="459">
        <f t="shared" si="12"/>
        <v>0.10977344000217688</v>
      </c>
      <c r="O33" s="458">
        <f t="shared" si="12"/>
        <v>7.3676175589325418E-2</v>
      </c>
    </row>
    <row r="34" spans="1:15" ht="15.75" hidden="1" customHeight="1" x14ac:dyDescent="0.3">
      <c r="A34" s="114"/>
      <c r="F34" s="135"/>
      <c r="M34" s="296"/>
      <c r="O34" s="296"/>
    </row>
    <row r="35" spans="1:15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M35" s="307">
        <f>SUM(G35:I35)</f>
        <v>0</v>
      </c>
      <c r="O35" s="307">
        <f>SUM(G35:J35)</f>
        <v>0</v>
      </c>
    </row>
    <row r="36" spans="1:15" ht="15.75" hidden="1" customHeight="1" x14ac:dyDescent="0.3">
      <c r="A36" s="114" t="s">
        <v>154</v>
      </c>
      <c r="F36" s="135"/>
      <c r="G36" s="2">
        <f>G6</f>
        <v>2.15</v>
      </c>
      <c r="M36" s="296"/>
      <c r="O36" s="296"/>
    </row>
    <row r="37" spans="1:15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116"/>
      <c r="L37" s="116"/>
      <c r="M37" s="308" t="s">
        <v>83</v>
      </c>
      <c r="N37" s="116"/>
      <c r="O37" s="308" t="s">
        <v>83</v>
      </c>
    </row>
    <row r="38" spans="1:15" ht="31.5" hidden="1" customHeight="1" x14ac:dyDescent="0.3">
      <c r="A38" s="130" t="s">
        <v>73</v>
      </c>
      <c r="F38" s="135"/>
      <c r="G38" s="20">
        <f>G7*G37</f>
        <v>273.90900000000028</v>
      </c>
      <c r="H38" s="20">
        <f>H7*0.2</f>
        <v>773.76800000000003</v>
      </c>
      <c r="I38" s="20">
        <f>I7*0.2</f>
        <v>885.28600000000006</v>
      </c>
      <c r="J38" s="91">
        <v>0</v>
      </c>
      <c r="K38" s="91"/>
      <c r="L38" s="91"/>
      <c r="M38" s="300">
        <f>SUM(G38:J38)</f>
        <v>1932.9630000000004</v>
      </c>
      <c r="N38" s="91">
        <v>0</v>
      </c>
      <c r="O38" s="300">
        <f>SUM(G38:N38)</f>
        <v>3865.9260000000008</v>
      </c>
    </row>
    <row r="39" spans="1:15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3463.5015000000026</v>
      </c>
      <c r="H39" s="98">
        <f>H32+H38</f>
        <v>698.87000000000262</v>
      </c>
      <c r="I39" s="98">
        <f>I32+I38</f>
        <v>-7812.6005000000005</v>
      </c>
      <c r="J39" s="98">
        <f>J38</f>
        <v>0</v>
      </c>
      <c r="K39" s="98"/>
      <c r="L39" s="98"/>
      <c r="M39" s="309">
        <f>M32+M38</f>
        <v>-1159.583999999991</v>
      </c>
      <c r="N39" s="98">
        <f>N38</f>
        <v>0</v>
      </c>
      <c r="O39" s="309">
        <f>O32+O38</f>
        <v>31431.788999999982</v>
      </c>
    </row>
    <row r="40" spans="1:15" ht="15.75" hidden="1" customHeight="1" x14ac:dyDescent="0.3">
      <c r="A40" s="130"/>
      <c r="M40" s="296"/>
      <c r="O40" s="296"/>
    </row>
    <row r="41" spans="1:15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1899.4919999999997</v>
      </c>
      <c r="H41" s="20"/>
      <c r="I41" s="19"/>
      <c r="J41" s="19"/>
      <c r="K41" s="19"/>
      <c r="L41" s="19"/>
      <c r="M41" s="300"/>
      <c r="N41" s="19"/>
      <c r="O41" s="300"/>
    </row>
    <row r="42" spans="1:15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>
        <f>G33+G40</f>
        <v>0.14256933375409334</v>
      </c>
      <c r="H42" s="98">
        <f>H33+H40</f>
        <v>-3.0248081275411655E-3</v>
      </c>
      <c r="I42" s="98">
        <f>I33+I40</f>
        <v>-0.50846189730432179</v>
      </c>
      <c r="J42" s="98">
        <f>J40</f>
        <v>0</v>
      </c>
      <c r="K42" s="98"/>
      <c r="L42" s="98"/>
      <c r="M42" s="309">
        <f>M33+M40</f>
        <v>-3.2600864276099359E-2</v>
      </c>
      <c r="N42" s="98">
        <f>N40</f>
        <v>0</v>
      </c>
      <c r="O42" s="309">
        <f>O33+O40</f>
        <v>7.3676175589325418E-2</v>
      </c>
    </row>
    <row r="43" spans="1:15" ht="16.5" hidden="1" customHeight="1" thickTop="1" x14ac:dyDescent="0.3">
      <c r="A43" s="130"/>
      <c r="M43" s="310"/>
      <c r="O43" s="310"/>
    </row>
    <row r="44" spans="1:15" ht="15.75" hidden="1" customHeight="1" x14ac:dyDescent="0.3">
      <c r="A44" s="130" t="s">
        <v>159</v>
      </c>
      <c r="G44" s="91">
        <f>G22*70%</f>
        <v>2659.2887999999994</v>
      </c>
      <c r="M44" s="296"/>
      <c r="O44" s="296"/>
    </row>
    <row r="45" spans="1:15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1139.6951999999999</v>
      </c>
      <c r="H45" s="20"/>
      <c r="I45" s="19"/>
      <c r="J45" s="19"/>
      <c r="K45" s="19"/>
      <c r="L45" s="19"/>
      <c r="M45" s="311"/>
      <c r="N45" s="19"/>
      <c r="O45" s="311"/>
    </row>
    <row r="46" spans="1:15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4329.2877000000026</v>
      </c>
      <c r="H46" s="98">
        <f>H35+H43</f>
        <v>0</v>
      </c>
      <c r="I46" s="98">
        <f>I35+I43</f>
        <v>0</v>
      </c>
      <c r="J46" s="98">
        <f>J43</f>
        <v>0</v>
      </c>
      <c r="K46" s="98"/>
      <c r="L46" s="98"/>
      <c r="M46" s="309">
        <f>M35+M43</f>
        <v>0</v>
      </c>
      <c r="N46" s="98">
        <f>N43</f>
        <v>0</v>
      </c>
      <c r="O46" s="309">
        <f>O35+O43</f>
        <v>0</v>
      </c>
    </row>
    <row r="47" spans="1:15" ht="16.2" thickBot="1" x14ac:dyDescent="0.35">
      <c r="A47" s="11"/>
      <c r="M47" s="292"/>
      <c r="O47" s="296"/>
    </row>
    <row r="48" spans="1:15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>
        <v>75</v>
      </c>
      <c r="H48" s="429"/>
      <c r="I48" s="429">
        <v>765</v>
      </c>
      <c r="J48" s="429">
        <v>1610</v>
      </c>
      <c r="K48" s="429"/>
      <c r="L48" s="429"/>
      <c r="M48" s="418">
        <f>SUM(G48:J48)</f>
        <v>2450</v>
      </c>
      <c r="N48" s="279"/>
      <c r="O48" s="418"/>
    </row>
    <row r="49" spans="1:15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>
        <v>1628</v>
      </c>
      <c r="H49" s="430">
        <v>4306.6000000000004</v>
      </c>
      <c r="I49" s="430">
        <v>3828.1</v>
      </c>
      <c r="J49" s="430">
        <v>1959</v>
      </c>
      <c r="K49" s="430"/>
      <c r="L49" s="430"/>
      <c r="M49" s="357">
        <f>SUM(G49:J49)</f>
        <v>11721.7</v>
      </c>
      <c r="N49" s="28"/>
      <c r="O49" s="357"/>
    </row>
    <row r="50" spans="1:15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O50" si="13">SUM(G48:G49)</f>
        <v>1703</v>
      </c>
      <c r="H50" s="28">
        <f t="shared" si="13"/>
        <v>4306.6000000000004</v>
      </c>
      <c r="I50" s="28">
        <f t="shared" si="13"/>
        <v>4593.1000000000004</v>
      </c>
      <c r="J50" s="28">
        <f t="shared" si="13"/>
        <v>3569</v>
      </c>
      <c r="K50" s="28"/>
      <c r="L50" s="28"/>
      <c r="M50" s="357">
        <f t="shared" si="13"/>
        <v>14171.7</v>
      </c>
      <c r="N50" s="28">
        <f t="shared" si="13"/>
        <v>0</v>
      </c>
      <c r="O50" s="441">
        <f t="shared" si="13"/>
        <v>0</v>
      </c>
    </row>
    <row r="51" spans="1:15" ht="16.2" thickBot="1" x14ac:dyDescent="0.35">
      <c r="A51" s="257" t="s">
        <v>170</v>
      </c>
      <c r="M51" s="292"/>
      <c r="O51" s="296"/>
    </row>
    <row r="52" spans="1:15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1553.1359999999997</v>
      </c>
      <c r="H52" s="278">
        <f t="shared" si="14"/>
        <v>2291.9279999999999</v>
      </c>
      <c r="I52" s="279">
        <f t="shared" si="14"/>
        <v>1602.5280000000002</v>
      </c>
      <c r="J52" s="279">
        <f t="shared" si="14"/>
        <v>863.39199999999983</v>
      </c>
      <c r="K52" s="279"/>
      <c r="L52" s="279"/>
      <c r="M52" s="418">
        <f>SUM(G52:J52)</f>
        <v>6310.9839999999995</v>
      </c>
      <c r="N52" s="279"/>
      <c r="O52" s="418"/>
    </row>
    <row r="53" spans="1:15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542.84799999999996</v>
      </c>
      <c r="H53" s="26">
        <f t="shared" si="14"/>
        <v>-1250.6959999999999</v>
      </c>
      <c r="I53" s="28">
        <f t="shared" si="14"/>
        <v>-671.39599999999973</v>
      </c>
      <c r="J53" s="28">
        <f t="shared" si="14"/>
        <v>1338.8559999999998</v>
      </c>
      <c r="K53" s="28"/>
      <c r="L53" s="28"/>
      <c r="M53" s="357">
        <f>SUM(G53:J53)</f>
        <v>-40.38799999999992</v>
      </c>
      <c r="N53" s="28"/>
      <c r="O53" s="357"/>
    </row>
    <row r="54" spans="1:15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O54" si="15">SUM(G52:G53)</f>
        <v>2095.9839999999995</v>
      </c>
      <c r="H54" s="28">
        <f t="shared" si="15"/>
        <v>1041.232</v>
      </c>
      <c r="I54" s="28">
        <f t="shared" si="15"/>
        <v>931.13200000000052</v>
      </c>
      <c r="J54" s="28">
        <f t="shared" si="15"/>
        <v>2202.2479999999996</v>
      </c>
      <c r="K54" s="28"/>
      <c r="L54" s="28"/>
      <c r="M54" s="357">
        <f t="shared" si="15"/>
        <v>6270.5959999999995</v>
      </c>
      <c r="N54" s="28">
        <f t="shared" si="15"/>
        <v>0</v>
      </c>
      <c r="O54" s="441">
        <f t="shared" si="15"/>
        <v>0</v>
      </c>
    </row>
    <row r="55" spans="1:15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312"/>
      <c r="N55" s="312"/>
      <c r="O55" s="460">
        <f>M54+O32</f>
        <v>33836.458999999981</v>
      </c>
    </row>
  </sheetData>
  <mergeCells count="3">
    <mergeCell ref="B1:C1"/>
    <mergeCell ref="E1:F1"/>
    <mergeCell ref="G1:O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F62F-A6CF-4CF6-88EE-6FC8BB0A3177}">
  <sheetPr>
    <pageSetUpPr fitToPage="1"/>
  </sheetPr>
  <dimension ref="A1:M55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J3" sqref="J3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0" width="14.109375" style="2" customWidth="1"/>
    <col min="11" max="11" width="13.44140625" style="2" customWidth="1"/>
    <col min="12" max="12" width="14.21875" style="2" customWidth="1"/>
    <col min="13" max="13" width="13.44140625" style="2" customWidth="1"/>
    <col min="14" max="16384" width="9.109375" style="1"/>
  </cols>
  <sheetData>
    <row r="1" spans="1:13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46023</v>
      </c>
      <c r="H1" s="490"/>
      <c r="I1" s="490"/>
      <c r="J1" s="490"/>
      <c r="K1" s="490"/>
      <c r="L1" s="490"/>
      <c r="M1" s="491"/>
    </row>
    <row r="2" spans="1:13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176</v>
      </c>
      <c r="K2" s="331" t="s">
        <v>34</v>
      </c>
      <c r="L2" s="353" t="s">
        <v>59</v>
      </c>
      <c r="M2" s="443" t="s">
        <v>34</v>
      </c>
    </row>
    <row r="3" spans="1:13" ht="23.25" customHeight="1" thickBot="1" x14ac:dyDescent="0.35">
      <c r="A3" s="112" t="s">
        <v>33</v>
      </c>
      <c r="B3" s="65"/>
      <c r="C3" s="65"/>
      <c r="D3" s="7"/>
      <c r="E3" s="65"/>
      <c r="F3" s="133"/>
      <c r="G3" s="433"/>
      <c r="H3" s="433"/>
      <c r="I3" s="433"/>
      <c r="J3" s="433"/>
      <c r="K3" s="294">
        <f>SUM(G3:J3)</f>
        <v>0</v>
      </c>
      <c r="L3" s="430"/>
      <c r="M3" s="357">
        <f>K3+L3</f>
        <v>0</v>
      </c>
    </row>
    <row r="4" spans="1:13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/>
      <c r="H4" s="434"/>
      <c r="I4" s="434"/>
      <c r="J4" s="434"/>
      <c r="K4" s="295">
        <f>SUM(G4:J4)</f>
        <v>0</v>
      </c>
      <c r="L4" s="437"/>
      <c r="M4" s="444">
        <f t="shared" ref="M4:M17" si="0">K4+L4</f>
        <v>0</v>
      </c>
    </row>
    <row r="5" spans="1:13" x14ac:dyDescent="0.3">
      <c r="A5" s="114" t="s">
        <v>32</v>
      </c>
      <c r="D5" s="11"/>
      <c r="F5" s="135"/>
      <c r="G5" s="435"/>
      <c r="H5" s="435"/>
      <c r="I5" s="436"/>
      <c r="J5" s="436"/>
      <c r="K5" s="296">
        <f>SUM(G5:J5)</f>
        <v>0</v>
      </c>
      <c r="M5" s="358"/>
    </row>
    <row r="6" spans="1:13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296">
        <v>2.15</v>
      </c>
      <c r="M6" s="358"/>
    </row>
    <row r="7" spans="1:13" x14ac:dyDescent="0.3">
      <c r="A7" s="114" t="s">
        <v>30</v>
      </c>
      <c r="B7" s="59"/>
      <c r="C7" s="59"/>
      <c r="D7" s="60"/>
      <c r="E7" s="59"/>
      <c r="F7" s="136"/>
      <c r="G7" s="462"/>
      <c r="H7" s="462"/>
      <c r="I7" s="462"/>
      <c r="J7" s="462"/>
      <c r="K7" s="297"/>
      <c r="L7" s="101"/>
      <c r="M7" s="445"/>
    </row>
    <row r="8" spans="1:13" x14ac:dyDescent="0.3">
      <c r="A8" s="114" t="s">
        <v>29</v>
      </c>
      <c r="B8" s="59"/>
      <c r="C8" s="59"/>
      <c r="D8" s="60"/>
      <c r="E8" s="59"/>
      <c r="F8" s="136"/>
      <c r="G8" s="57" t="e">
        <f t="shared" ref="G8:J8" si="1">G5/G7</f>
        <v>#DIV/0!</v>
      </c>
      <c r="H8" s="57" t="e">
        <f t="shared" si="1"/>
        <v>#DIV/0!</v>
      </c>
      <c r="I8" s="57" t="e">
        <f t="shared" si="1"/>
        <v>#DIV/0!</v>
      </c>
      <c r="J8" s="57" t="e">
        <f t="shared" si="1"/>
        <v>#DIV/0!</v>
      </c>
      <c r="K8" s="297"/>
      <c r="L8" s="101"/>
      <c r="M8" s="445"/>
    </row>
    <row r="9" spans="1:13" ht="16.2" thickBot="1" x14ac:dyDescent="0.35">
      <c r="A9" s="112" t="s">
        <v>66</v>
      </c>
      <c r="B9" s="55"/>
      <c r="C9" s="55"/>
      <c r="D9" s="56"/>
      <c r="E9" s="55"/>
      <c r="F9" s="140"/>
      <c r="G9" s="92" t="e">
        <f t="shared" ref="G9:K9" si="2">G3/G5</f>
        <v>#DIV/0!</v>
      </c>
      <c r="H9" s="92" t="e">
        <f t="shared" si="2"/>
        <v>#DIV/0!</v>
      </c>
      <c r="I9" s="92" t="e">
        <f t="shared" si="2"/>
        <v>#DIV/0!</v>
      </c>
      <c r="J9" s="92" t="e">
        <f t="shared" si="2"/>
        <v>#DIV/0!</v>
      </c>
      <c r="K9" s="298" t="e">
        <f t="shared" si="2"/>
        <v>#DIV/0!</v>
      </c>
      <c r="L9" s="4"/>
      <c r="M9" s="446"/>
    </row>
    <row r="10" spans="1:13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267"/>
      <c r="L10" s="356"/>
      <c r="M10" s="447"/>
    </row>
    <row r="11" spans="1:13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359">
        <f t="shared" ref="K11:K17" si="3">SUM(G11:J11)</f>
        <v>0</v>
      </c>
      <c r="L11" s="438"/>
      <c r="M11" s="359">
        <f t="shared" si="0"/>
        <v>0</v>
      </c>
    </row>
    <row r="12" spans="1:13" x14ac:dyDescent="0.3">
      <c r="A12" s="114" t="s">
        <v>23</v>
      </c>
      <c r="B12" s="2"/>
      <c r="C12" s="2"/>
      <c r="D12" s="13"/>
      <c r="E12" s="2"/>
      <c r="F12" s="12"/>
      <c r="G12" s="19">
        <f>G7*G6</f>
        <v>0</v>
      </c>
      <c r="H12" s="19">
        <f t="shared" ref="H12:I12" si="4">H7*H6</f>
        <v>0</v>
      </c>
      <c r="I12" s="19">
        <f t="shared" si="4"/>
        <v>0</v>
      </c>
      <c r="J12" s="19">
        <f>J7*J6</f>
        <v>0</v>
      </c>
      <c r="K12" s="359">
        <f t="shared" si="3"/>
        <v>0</v>
      </c>
      <c r="L12" s="19"/>
      <c r="M12" s="359">
        <f t="shared" si="0"/>
        <v>0</v>
      </c>
    </row>
    <row r="13" spans="1:13" x14ac:dyDescent="0.3">
      <c r="A13" s="114" t="s">
        <v>22</v>
      </c>
      <c r="B13" s="2"/>
      <c r="C13" s="2"/>
      <c r="D13" s="13"/>
      <c r="E13" s="2"/>
      <c r="F13" s="12"/>
      <c r="G13" s="438"/>
      <c r="H13" s="438"/>
      <c r="I13" s="438"/>
      <c r="J13" s="438"/>
      <c r="K13" s="359">
        <f t="shared" si="3"/>
        <v>0</v>
      </c>
      <c r="L13" s="19"/>
      <c r="M13" s="359">
        <f t="shared" si="0"/>
        <v>0</v>
      </c>
    </row>
    <row r="14" spans="1:13" x14ac:dyDescent="0.3">
      <c r="A14" s="114" t="s">
        <v>21</v>
      </c>
      <c r="B14" s="2"/>
      <c r="C14" s="2"/>
      <c r="D14" s="13"/>
      <c r="E14" s="2"/>
      <c r="F14" s="12"/>
      <c r="G14" s="438"/>
      <c r="H14" s="438"/>
      <c r="I14" s="438"/>
      <c r="J14" s="438"/>
      <c r="K14" s="359">
        <f t="shared" si="3"/>
        <v>0</v>
      </c>
      <c r="L14" s="19"/>
      <c r="M14" s="359">
        <f t="shared" si="0"/>
        <v>0</v>
      </c>
    </row>
    <row r="15" spans="1:13" x14ac:dyDescent="0.3">
      <c r="A15" s="114" t="s">
        <v>84</v>
      </c>
      <c r="B15" s="2"/>
      <c r="C15" s="2"/>
      <c r="D15" s="13"/>
      <c r="E15" s="2"/>
      <c r="F15" s="12"/>
      <c r="G15" s="438"/>
      <c r="H15" s="438"/>
      <c r="I15" s="438"/>
      <c r="J15" s="438"/>
      <c r="K15" s="359">
        <f t="shared" si="3"/>
        <v>0</v>
      </c>
      <c r="L15" s="19"/>
      <c r="M15" s="359">
        <f t="shared" si="0"/>
        <v>0</v>
      </c>
    </row>
    <row r="16" spans="1:13" x14ac:dyDescent="0.3">
      <c r="A16" s="114" t="s">
        <v>174</v>
      </c>
      <c r="B16" s="2"/>
      <c r="C16" s="2"/>
      <c r="D16" s="13"/>
      <c r="E16" s="2"/>
      <c r="F16" s="12"/>
      <c r="G16" s="438"/>
      <c r="H16" s="438"/>
      <c r="I16" s="438"/>
      <c r="J16" s="438"/>
      <c r="K16" s="359">
        <f t="shared" si="3"/>
        <v>0</v>
      </c>
      <c r="L16" s="19"/>
      <c r="M16" s="359">
        <f t="shared" si="0"/>
        <v>0</v>
      </c>
    </row>
    <row r="17" spans="1:13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/>
      <c r="I17" s="439"/>
      <c r="J17" s="439"/>
      <c r="K17" s="359">
        <f t="shared" si="3"/>
        <v>0</v>
      </c>
      <c r="L17" s="19">
        <v>0</v>
      </c>
      <c r="M17" s="359">
        <f t="shared" si="0"/>
        <v>0</v>
      </c>
    </row>
    <row r="18" spans="1:13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0</v>
      </c>
      <c r="H18" s="315">
        <f>SUM(H11:H17)</f>
        <v>0</v>
      </c>
      <c r="I18" s="315">
        <f>SUM(I11:I17)</f>
        <v>0</v>
      </c>
      <c r="J18" s="315">
        <f>SUM(J11:J17)</f>
        <v>0</v>
      </c>
      <c r="K18" s="441">
        <f>SUM(K11:K17)</f>
        <v>0</v>
      </c>
      <c r="L18" s="35"/>
      <c r="M18" s="441">
        <f>SUM(M11:M17)</f>
        <v>0</v>
      </c>
    </row>
    <row r="19" spans="1:13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 t="e">
        <f t="shared" ref="G19:M19" si="5">G18/G3</f>
        <v>#DIV/0!</v>
      </c>
      <c r="H19" s="448" t="e">
        <f t="shared" si="5"/>
        <v>#DIV/0!</v>
      </c>
      <c r="I19" s="448" t="e">
        <f t="shared" si="5"/>
        <v>#DIV/0!</v>
      </c>
      <c r="J19" s="448" t="e">
        <f t="shared" si="5"/>
        <v>#DIV/0!</v>
      </c>
      <c r="K19" s="442" t="e">
        <f t="shared" si="5"/>
        <v>#DIV/0!</v>
      </c>
      <c r="L19" s="431" t="e">
        <f t="shared" si="5"/>
        <v>#DIV/0!</v>
      </c>
      <c r="M19" s="442" t="e">
        <f t="shared" si="5"/>
        <v>#DIV/0!</v>
      </c>
    </row>
    <row r="20" spans="1:13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0</v>
      </c>
      <c r="H20" s="20">
        <f>H5*$F20</f>
        <v>0</v>
      </c>
      <c r="I20" s="19">
        <f>I5*$F20</f>
        <v>0</v>
      </c>
      <c r="J20" s="19">
        <f>J5*$F20</f>
        <v>0</v>
      </c>
      <c r="K20" s="359">
        <f>SUM(G20:J20)</f>
        <v>0</v>
      </c>
      <c r="L20" s="19">
        <f>L5*$F20</f>
        <v>0</v>
      </c>
      <c r="M20" s="359">
        <f>SUM(G20:L20)</f>
        <v>0</v>
      </c>
    </row>
    <row r="21" spans="1:13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0</v>
      </c>
      <c r="H21" s="26">
        <f>H5*$F21</f>
        <v>0</v>
      </c>
      <c r="I21" s="28">
        <f>I5*$F21</f>
        <v>0</v>
      </c>
      <c r="J21" s="28">
        <f>J5*$F21</f>
        <v>0</v>
      </c>
      <c r="K21" s="357">
        <f>SUM(G21:J21)</f>
        <v>0</v>
      </c>
      <c r="L21" s="28">
        <f>L5*$F21</f>
        <v>0</v>
      </c>
      <c r="M21" s="357">
        <f>SUM(G21:L21)</f>
        <v>0</v>
      </c>
    </row>
    <row r="22" spans="1:13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M22" si="6">SUM(G20:G21)</f>
        <v>0</v>
      </c>
      <c r="H22" s="28">
        <f t="shared" si="6"/>
        <v>0</v>
      </c>
      <c r="I22" s="28">
        <f t="shared" si="6"/>
        <v>0</v>
      </c>
      <c r="J22" s="28">
        <f t="shared" si="6"/>
        <v>0</v>
      </c>
      <c r="K22" s="357">
        <f t="shared" si="6"/>
        <v>0</v>
      </c>
      <c r="L22" s="28">
        <f t="shared" si="6"/>
        <v>0</v>
      </c>
      <c r="M22" s="441">
        <f t="shared" si="6"/>
        <v>0</v>
      </c>
    </row>
    <row r="23" spans="1:13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359">
        <f t="shared" ref="K23:K28" si="7">SUM(G23:J23)</f>
        <v>360</v>
      </c>
      <c r="L23" s="19">
        <v>0</v>
      </c>
      <c r="M23" s="359">
        <f>K23+L23</f>
        <v>360</v>
      </c>
    </row>
    <row r="24" spans="1:13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359">
        <f t="shared" si="7"/>
        <v>1398</v>
      </c>
      <c r="L24" s="19">
        <v>0</v>
      </c>
      <c r="M24" s="359">
        <f t="shared" ref="M24:M32" si="8">K24+L24</f>
        <v>1398</v>
      </c>
    </row>
    <row r="25" spans="1:13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359">
        <f t="shared" si="7"/>
        <v>2300</v>
      </c>
      <c r="L25" s="19">
        <v>0</v>
      </c>
      <c r="M25" s="359">
        <f t="shared" si="8"/>
        <v>2300</v>
      </c>
    </row>
    <row r="26" spans="1:13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359">
        <f t="shared" si="7"/>
        <v>268</v>
      </c>
      <c r="L26" s="19">
        <v>0</v>
      </c>
      <c r="M26" s="359">
        <f t="shared" si="8"/>
        <v>268</v>
      </c>
    </row>
    <row r="27" spans="1:13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359">
        <f t="shared" si="7"/>
        <v>360</v>
      </c>
      <c r="L27" s="15">
        <v>0</v>
      </c>
      <c r="M27" s="359">
        <f t="shared" si="8"/>
        <v>360</v>
      </c>
    </row>
    <row r="28" spans="1:13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357">
        <f t="shared" si="7"/>
        <v>11200</v>
      </c>
      <c r="L28" s="75">
        <v>0</v>
      </c>
      <c r="M28" s="357">
        <f t="shared" si="8"/>
        <v>11200</v>
      </c>
    </row>
    <row r="29" spans="1:13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357">
        <f>SUM(K23:K28)</f>
        <v>15886</v>
      </c>
      <c r="L29" s="28">
        <f t="shared" ref="L29" si="10">SUM(L23:L28)</f>
        <v>0</v>
      </c>
      <c r="M29" s="357">
        <f t="shared" si="8"/>
        <v>15886</v>
      </c>
    </row>
    <row r="30" spans="1:13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L30" si="11">G18+G22+G23+G24+G25+G26+G27+G28</f>
        <v>4280</v>
      </c>
      <c r="H30" s="323">
        <f t="shared" si="11"/>
        <v>4280</v>
      </c>
      <c r="I30" s="323">
        <f t="shared" si="11"/>
        <v>2813</v>
      </c>
      <c r="J30" s="323">
        <f t="shared" si="11"/>
        <v>4513</v>
      </c>
      <c r="K30" s="321">
        <f t="shared" si="11"/>
        <v>15886</v>
      </c>
      <c r="L30" s="432">
        <f t="shared" si="11"/>
        <v>0</v>
      </c>
      <c r="M30" s="321">
        <f t="shared" si="8"/>
        <v>15886</v>
      </c>
    </row>
    <row r="31" spans="1:13" ht="16.8" thickTop="1" thickBot="1" x14ac:dyDescent="0.35">
      <c r="A31" s="114"/>
      <c r="D31" s="11"/>
      <c r="F31" s="135"/>
      <c r="G31" s="19"/>
      <c r="H31" s="20"/>
      <c r="I31" s="19"/>
      <c r="J31" s="19"/>
      <c r="K31" s="359"/>
      <c r="L31" s="19"/>
      <c r="M31" s="359">
        <f t="shared" si="8"/>
        <v>0</v>
      </c>
    </row>
    <row r="32" spans="1:13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-4280</v>
      </c>
      <c r="H32" s="453">
        <f>H3-H30</f>
        <v>-4280</v>
      </c>
      <c r="I32" s="453">
        <f>I3-I30</f>
        <v>-2813</v>
      </c>
      <c r="J32" s="453">
        <f>J3-J30</f>
        <v>-4513</v>
      </c>
      <c r="K32" s="454">
        <f>K3-K30</f>
        <v>-15886</v>
      </c>
      <c r="L32" s="453">
        <f>L3-L11</f>
        <v>0</v>
      </c>
      <c r="M32" s="454">
        <f t="shared" si="8"/>
        <v>-15886</v>
      </c>
    </row>
    <row r="33" spans="1:13" ht="16.2" thickBot="1" x14ac:dyDescent="0.35">
      <c r="A33" s="261" t="s">
        <v>0</v>
      </c>
      <c r="B33" s="320"/>
      <c r="C33" s="320"/>
      <c r="D33" s="455"/>
      <c r="E33" s="320"/>
      <c r="F33" s="456"/>
      <c r="G33" s="457" t="e">
        <f t="shared" ref="G33:M33" si="12">G32/G3</f>
        <v>#DIV/0!</v>
      </c>
      <c r="H33" s="457" t="e">
        <f t="shared" si="12"/>
        <v>#DIV/0!</v>
      </c>
      <c r="I33" s="457" t="e">
        <f t="shared" si="12"/>
        <v>#DIV/0!</v>
      </c>
      <c r="J33" s="457" t="e">
        <f t="shared" si="12"/>
        <v>#DIV/0!</v>
      </c>
      <c r="K33" s="458" t="e">
        <f t="shared" si="12"/>
        <v>#DIV/0!</v>
      </c>
      <c r="L33" s="459" t="e">
        <f t="shared" si="12"/>
        <v>#DIV/0!</v>
      </c>
      <c r="M33" s="458" t="e">
        <f t="shared" si="12"/>
        <v>#DIV/0!</v>
      </c>
    </row>
    <row r="34" spans="1:13" ht="15.75" hidden="1" customHeight="1" x14ac:dyDescent="0.3">
      <c r="A34" s="114"/>
      <c r="F34" s="135"/>
      <c r="K34" s="296"/>
      <c r="M34" s="296"/>
    </row>
    <row r="35" spans="1:13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K35" s="307">
        <f>SUM(G35:I35)</f>
        <v>0</v>
      </c>
      <c r="M35" s="307">
        <f>SUM(G35:J35)</f>
        <v>0</v>
      </c>
    </row>
    <row r="36" spans="1:13" ht="15.75" hidden="1" customHeight="1" x14ac:dyDescent="0.3">
      <c r="A36" s="114" t="s">
        <v>154</v>
      </c>
      <c r="F36" s="135"/>
      <c r="G36" s="2">
        <f>G6</f>
        <v>2.15</v>
      </c>
      <c r="K36" s="296"/>
      <c r="M36" s="296"/>
    </row>
    <row r="37" spans="1:13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308" t="s">
        <v>83</v>
      </c>
      <c r="L37" s="116"/>
      <c r="M37" s="308" t="s">
        <v>83</v>
      </c>
    </row>
    <row r="38" spans="1:13" ht="31.5" hidden="1" customHeight="1" x14ac:dyDescent="0.3">
      <c r="A38" s="130" t="s">
        <v>73</v>
      </c>
      <c r="F38" s="135"/>
      <c r="G38" s="20">
        <f>G7*G37</f>
        <v>0</v>
      </c>
      <c r="H38" s="20">
        <f>H7*0.2</f>
        <v>0</v>
      </c>
      <c r="I38" s="20">
        <f>I7*0.2</f>
        <v>0</v>
      </c>
      <c r="J38" s="91">
        <v>0</v>
      </c>
      <c r="K38" s="300">
        <f>SUM(G38:J38)</f>
        <v>0</v>
      </c>
      <c r="L38" s="91">
        <v>0</v>
      </c>
      <c r="M38" s="300">
        <f>SUM(G38:L38)</f>
        <v>0</v>
      </c>
    </row>
    <row r="39" spans="1:13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-4280</v>
      </c>
      <c r="H39" s="98">
        <f>H32+H38</f>
        <v>-4280</v>
      </c>
      <c r="I39" s="98">
        <f>I32+I38</f>
        <v>-2813</v>
      </c>
      <c r="J39" s="98">
        <f>J38</f>
        <v>0</v>
      </c>
      <c r="K39" s="309">
        <f>K32+K38</f>
        <v>-15886</v>
      </c>
      <c r="L39" s="98">
        <f>L38</f>
        <v>0</v>
      </c>
      <c r="M39" s="309">
        <f>M32+M38</f>
        <v>-15886</v>
      </c>
    </row>
    <row r="40" spans="1:13" ht="15.75" hidden="1" customHeight="1" x14ac:dyDescent="0.3">
      <c r="A40" s="130"/>
      <c r="K40" s="296"/>
      <c r="M40" s="296"/>
    </row>
    <row r="41" spans="1:13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0</v>
      </c>
      <c r="H41" s="20"/>
      <c r="I41" s="19"/>
      <c r="J41" s="19"/>
      <c r="K41" s="300"/>
      <c r="L41" s="19"/>
      <c r="M41" s="300"/>
    </row>
    <row r="42" spans="1:13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 t="e">
        <f>G33+G40</f>
        <v>#DIV/0!</v>
      </c>
      <c r="H42" s="98" t="e">
        <f>H33+H40</f>
        <v>#DIV/0!</v>
      </c>
      <c r="I42" s="98" t="e">
        <f>I33+I40</f>
        <v>#DIV/0!</v>
      </c>
      <c r="J42" s="98">
        <f>J40</f>
        <v>0</v>
      </c>
      <c r="K42" s="309" t="e">
        <f>K33+K40</f>
        <v>#DIV/0!</v>
      </c>
      <c r="L42" s="98">
        <f>L40</f>
        <v>0</v>
      </c>
      <c r="M42" s="309" t="e">
        <f>M33+M40</f>
        <v>#DIV/0!</v>
      </c>
    </row>
    <row r="43" spans="1:13" ht="16.5" hidden="1" customHeight="1" thickTop="1" x14ac:dyDescent="0.3">
      <c r="A43" s="130"/>
      <c r="K43" s="310"/>
      <c r="M43" s="310"/>
    </row>
    <row r="44" spans="1:13" ht="15.75" hidden="1" customHeight="1" x14ac:dyDescent="0.3">
      <c r="A44" s="130" t="s">
        <v>159</v>
      </c>
      <c r="G44" s="91">
        <f>G22*70%</f>
        <v>0</v>
      </c>
      <c r="K44" s="296"/>
      <c r="M44" s="296"/>
    </row>
    <row r="45" spans="1:13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0</v>
      </c>
      <c r="H45" s="20"/>
      <c r="I45" s="19"/>
      <c r="J45" s="19"/>
      <c r="K45" s="311"/>
      <c r="L45" s="19"/>
      <c r="M45" s="311"/>
    </row>
    <row r="46" spans="1:13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-4280</v>
      </c>
      <c r="H46" s="98">
        <f>H35+H43</f>
        <v>0</v>
      </c>
      <c r="I46" s="98">
        <f>I35+I43</f>
        <v>0</v>
      </c>
      <c r="J46" s="98">
        <f>J43</f>
        <v>0</v>
      </c>
      <c r="K46" s="309">
        <f>K35+K43</f>
        <v>0</v>
      </c>
      <c r="L46" s="98">
        <f>L43</f>
        <v>0</v>
      </c>
      <c r="M46" s="309">
        <f>M35+M43</f>
        <v>0</v>
      </c>
    </row>
    <row r="47" spans="1:13" ht="16.2" thickBot="1" x14ac:dyDescent="0.35">
      <c r="A47" s="11"/>
      <c r="K47" s="292"/>
      <c r="M47" s="296"/>
    </row>
    <row r="48" spans="1:13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/>
      <c r="H48" s="429"/>
      <c r="I48" s="429"/>
      <c r="J48" s="429"/>
      <c r="K48" s="418">
        <f>SUM(G48:J48)</f>
        <v>0</v>
      </c>
      <c r="L48" s="279"/>
      <c r="M48" s="418"/>
    </row>
    <row r="49" spans="1:13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/>
      <c r="H49" s="430"/>
      <c r="I49" s="430"/>
      <c r="J49" s="430"/>
      <c r="K49" s="357">
        <f>SUM(G49:J49)</f>
        <v>0</v>
      </c>
      <c r="L49" s="28"/>
      <c r="M49" s="357"/>
    </row>
    <row r="50" spans="1:13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M50" si="13">SUM(G48:G49)</f>
        <v>0</v>
      </c>
      <c r="H50" s="28">
        <f t="shared" si="13"/>
        <v>0</v>
      </c>
      <c r="I50" s="28">
        <f t="shared" si="13"/>
        <v>0</v>
      </c>
      <c r="J50" s="28">
        <f t="shared" si="13"/>
        <v>0</v>
      </c>
      <c r="K50" s="357">
        <f t="shared" si="13"/>
        <v>0</v>
      </c>
      <c r="L50" s="28">
        <f t="shared" si="13"/>
        <v>0</v>
      </c>
      <c r="M50" s="441">
        <f t="shared" si="13"/>
        <v>0</v>
      </c>
    </row>
    <row r="51" spans="1:13" ht="16.2" thickBot="1" x14ac:dyDescent="0.35">
      <c r="A51" s="257" t="s">
        <v>170</v>
      </c>
      <c r="K51" s="292"/>
      <c r="M51" s="296"/>
    </row>
    <row r="52" spans="1:13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0</v>
      </c>
      <c r="H52" s="278">
        <f t="shared" si="14"/>
        <v>0</v>
      </c>
      <c r="I52" s="279">
        <f t="shared" si="14"/>
        <v>0</v>
      </c>
      <c r="J52" s="279">
        <f t="shared" si="14"/>
        <v>0</v>
      </c>
      <c r="K52" s="418">
        <f>SUM(G52:J52)</f>
        <v>0</v>
      </c>
      <c r="L52" s="279"/>
      <c r="M52" s="418"/>
    </row>
    <row r="53" spans="1:13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0</v>
      </c>
      <c r="H53" s="26">
        <f t="shared" si="14"/>
        <v>0</v>
      </c>
      <c r="I53" s="28">
        <f t="shared" si="14"/>
        <v>0</v>
      </c>
      <c r="J53" s="28">
        <f t="shared" si="14"/>
        <v>0</v>
      </c>
      <c r="K53" s="357">
        <f>SUM(G53:J53)</f>
        <v>0</v>
      </c>
      <c r="L53" s="28"/>
      <c r="M53" s="357"/>
    </row>
    <row r="54" spans="1:13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M54" si="15">SUM(G52:G53)</f>
        <v>0</v>
      </c>
      <c r="H54" s="28">
        <f t="shared" si="15"/>
        <v>0</v>
      </c>
      <c r="I54" s="28">
        <f t="shared" si="15"/>
        <v>0</v>
      </c>
      <c r="J54" s="28">
        <f t="shared" si="15"/>
        <v>0</v>
      </c>
      <c r="K54" s="357">
        <f t="shared" si="15"/>
        <v>0</v>
      </c>
      <c r="L54" s="28">
        <f t="shared" si="15"/>
        <v>0</v>
      </c>
      <c r="M54" s="441">
        <f t="shared" si="15"/>
        <v>0</v>
      </c>
    </row>
    <row r="55" spans="1:13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460">
        <f>K54+M32</f>
        <v>-15886</v>
      </c>
    </row>
  </sheetData>
  <mergeCells count="3">
    <mergeCell ref="B1:C1"/>
    <mergeCell ref="E1:F1"/>
    <mergeCell ref="G1:M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D137E-7B27-408F-B90B-F8336AC88D41}">
  <sheetPr>
    <pageSetUpPr fitToPage="1"/>
  </sheetPr>
  <dimension ref="A1:M55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G1" sqref="G1:M1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0" width="14.109375" style="2" customWidth="1"/>
    <col min="11" max="11" width="13.44140625" style="2" customWidth="1"/>
    <col min="12" max="12" width="14.21875" style="2" customWidth="1"/>
    <col min="13" max="13" width="13.44140625" style="2" customWidth="1"/>
    <col min="14" max="16384" width="9.109375" style="1"/>
  </cols>
  <sheetData>
    <row r="1" spans="1:13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46054</v>
      </c>
      <c r="H1" s="490"/>
      <c r="I1" s="490"/>
      <c r="J1" s="490"/>
      <c r="K1" s="490"/>
      <c r="L1" s="490"/>
      <c r="M1" s="491"/>
    </row>
    <row r="2" spans="1:13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176</v>
      </c>
      <c r="K2" s="331" t="s">
        <v>34</v>
      </c>
      <c r="L2" s="353" t="s">
        <v>59</v>
      </c>
      <c r="M2" s="443" t="s">
        <v>34</v>
      </c>
    </row>
    <row r="3" spans="1:13" ht="23.25" customHeight="1" thickBot="1" x14ac:dyDescent="0.35">
      <c r="A3" s="112" t="s">
        <v>33</v>
      </c>
      <c r="B3" s="65"/>
      <c r="C3" s="65"/>
      <c r="D3" s="7"/>
      <c r="E3" s="65"/>
      <c r="F3" s="133"/>
      <c r="G3" s="433"/>
      <c r="H3" s="433"/>
      <c r="I3" s="433"/>
      <c r="J3" s="433"/>
      <c r="K3" s="294">
        <f>SUM(G3:J3)</f>
        <v>0</v>
      </c>
      <c r="L3" s="430"/>
      <c r="M3" s="357">
        <f>K3+L3</f>
        <v>0</v>
      </c>
    </row>
    <row r="4" spans="1:13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/>
      <c r="H4" s="434"/>
      <c r="I4" s="434"/>
      <c r="J4" s="434"/>
      <c r="K4" s="295">
        <f>SUM(G4:J4)</f>
        <v>0</v>
      </c>
      <c r="L4" s="437"/>
      <c r="M4" s="444">
        <f t="shared" ref="M4:M17" si="0">K4+L4</f>
        <v>0</v>
      </c>
    </row>
    <row r="5" spans="1:13" x14ac:dyDescent="0.3">
      <c r="A5" s="114" t="s">
        <v>32</v>
      </c>
      <c r="D5" s="11"/>
      <c r="F5" s="135"/>
      <c r="G5" s="435"/>
      <c r="H5" s="435"/>
      <c r="I5" s="436"/>
      <c r="J5" s="436"/>
      <c r="K5" s="296">
        <f>SUM(G5:J5)</f>
        <v>0</v>
      </c>
      <c r="M5" s="358"/>
    </row>
    <row r="6" spans="1:13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296">
        <v>2.15</v>
      </c>
      <c r="M6" s="358"/>
    </row>
    <row r="7" spans="1:13" x14ac:dyDescent="0.3">
      <c r="A7" s="114" t="s">
        <v>30</v>
      </c>
      <c r="B7" s="59"/>
      <c r="C7" s="59"/>
      <c r="D7" s="60"/>
      <c r="E7" s="59"/>
      <c r="F7" s="136"/>
      <c r="G7" s="462"/>
      <c r="H7" s="462"/>
      <c r="I7" s="462"/>
      <c r="J7" s="462"/>
      <c r="K7" s="297"/>
      <c r="L7" s="101"/>
      <c r="M7" s="445"/>
    </row>
    <row r="8" spans="1:13" x14ac:dyDescent="0.3">
      <c r="A8" s="114" t="s">
        <v>29</v>
      </c>
      <c r="B8" s="59"/>
      <c r="C8" s="59"/>
      <c r="D8" s="60"/>
      <c r="E8" s="59"/>
      <c r="F8" s="136"/>
      <c r="G8" s="57" t="e">
        <f t="shared" ref="G8:J8" si="1">G5/G7</f>
        <v>#DIV/0!</v>
      </c>
      <c r="H8" s="57" t="e">
        <f t="shared" si="1"/>
        <v>#DIV/0!</v>
      </c>
      <c r="I8" s="57" t="e">
        <f t="shared" si="1"/>
        <v>#DIV/0!</v>
      </c>
      <c r="J8" s="57" t="e">
        <f t="shared" si="1"/>
        <v>#DIV/0!</v>
      </c>
      <c r="K8" s="297"/>
      <c r="L8" s="101"/>
      <c r="M8" s="445"/>
    </row>
    <row r="9" spans="1:13" ht="16.2" thickBot="1" x14ac:dyDescent="0.35">
      <c r="A9" s="112" t="s">
        <v>66</v>
      </c>
      <c r="B9" s="55"/>
      <c r="C9" s="55"/>
      <c r="D9" s="56"/>
      <c r="E9" s="55"/>
      <c r="F9" s="140"/>
      <c r="G9" s="92" t="e">
        <f t="shared" ref="G9:K9" si="2">G3/G5</f>
        <v>#DIV/0!</v>
      </c>
      <c r="H9" s="92" t="e">
        <f t="shared" si="2"/>
        <v>#DIV/0!</v>
      </c>
      <c r="I9" s="92" t="e">
        <f t="shared" si="2"/>
        <v>#DIV/0!</v>
      </c>
      <c r="J9" s="92" t="e">
        <f t="shared" si="2"/>
        <v>#DIV/0!</v>
      </c>
      <c r="K9" s="298" t="e">
        <f t="shared" si="2"/>
        <v>#DIV/0!</v>
      </c>
      <c r="L9" s="4"/>
      <c r="M9" s="446"/>
    </row>
    <row r="10" spans="1:13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267"/>
      <c r="L10" s="356"/>
      <c r="M10" s="447"/>
    </row>
    <row r="11" spans="1:13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359">
        <f t="shared" ref="K11:K17" si="3">SUM(G11:J11)</f>
        <v>0</v>
      </c>
      <c r="L11" s="438"/>
      <c r="M11" s="359">
        <f t="shared" si="0"/>
        <v>0</v>
      </c>
    </row>
    <row r="12" spans="1:13" x14ac:dyDescent="0.3">
      <c r="A12" s="114" t="s">
        <v>23</v>
      </c>
      <c r="B12" s="2"/>
      <c r="C12" s="2"/>
      <c r="D12" s="13"/>
      <c r="E12" s="2"/>
      <c r="F12" s="12"/>
      <c r="G12" s="19">
        <f>G7*G6</f>
        <v>0</v>
      </c>
      <c r="H12" s="19">
        <f t="shared" ref="H12:I12" si="4">H7*H6</f>
        <v>0</v>
      </c>
      <c r="I12" s="19">
        <f t="shared" si="4"/>
        <v>0</v>
      </c>
      <c r="J12" s="19">
        <f>J7*J6</f>
        <v>0</v>
      </c>
      <c r="K12" s="359">
        <f t="shared" si="3"/>
        <v>0</v>
      </c>
      <c r="L12" s="19"/>
      <c r="M12" s="359">
        <f t="shared" si="0"/>
        <v>0</v>
      </c>
    </row>
    <row r="13" spans="1:13" x14ac:dyDescent="0.3">
      <c r="A13" s="114" t="s">
        <v>22</v>
      </c>
      <c r="B13" s="2"/>
      <c r="C13" s="2"/>
      <c r="D13" s="13"/>
      <c r="E13" s="2"/>
      <c r="F13" s="12"/>
      <c r="G13" s="438"/>
      <c r="H13" s="438"/>
      <c r="I13" s="438"/>
      <c r="J13" s="438"/>
      <c r="K13" s="359">
        <f t="shared" si="3"/>
        <v>0</v>
      </c>
      <c r="L13" s="19"/>
      <c r="M13" s="359">
        <f t="shared" si="0"/>
        <v>0</v>
      </c>
    </row>
    <row r="14" spans="1:13" x14ac:dyDescent="0.3">
      <c r="A14" s="114" t="s">
        <v>21</v>
      </c>
      <c r="B14" s="2"/>
      <c r="C14" s="2"/>
      <c r="D14" s="13"/>
      <c r="E14" s="2"/>
      <c r="F14" s="12"/>
      <c r="G14" s="438"/>
      <c r="H14" s="438"/>
      <c r="I14" s="438"/>
      <c r="J14" s="438"/>
      <c r="K14" s="359">
        <f t="shared" si="3"/>
        <v>0</v>
      </c>
      <c r="L14" s="19"/>
      <c r="M14" s="359">
        <f t="shared" si="0"/>
        <v>0</v>
      </c>
    </row>
    <row r="15" spans="1:13" x14ac:dyDescent="0.3">
      <c r="A15" s="114" t="s">
        <v>84</v>
      </c>
      <c r="B15" s="2"/>
      <c r="C15" s="2"/>
      <c r="D15" s="13"/>
      <c r="E15" s="2"/>
      <c r="F15" s="12"/>
      <c r="G15" s="438"/>
      <c r="H15" s="438"/>
      <c r="I15" s="438"/>
      <c r="J15" s="438"/>
      <c r="K15" s="359">
        <f t="shared" si="3"/>
        <v>0</v>
      </c>
      <c r="L15" s="19"/>
      <c r="M15" s="359">
        <f t="shared" si="0"/>
        <v>0</v>
      </c>
    </row>
    <row r="16" spans="1:13" x14ac:dyDescent="0.3">
      <c r="A16" s="114" t="s">
        <v>174</v>
      </c>
      <c r="B16" s="2"/>
      <c r="C16" s="2"/>
      <c r="D16" s="13"/>
      <c r="E16" s="2"/>
      <c r="F16" s="12"/>
      <c r="G16" s="438"/>
      <c r="H16" s="438"/>
      <c r="I16" s="438"/>
      <c r="J16" s="438"/>
      <c r="K16" s="359">
        <f t="shared" si="3"/>
        <v>0</v>
      </c>
      <c r="L16" s="19"/>
      <c r="M16" s="359">
        <f t="shared" si="0"/>
        <v>0</v>
      </c>
    </row>
    <row r="17" spans="1:13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/>
      <c r="I17" s="439"/>
      <c r="J17" s="439"/>
      <c r="K17" s="359">
        <f t="shared" si="3"/>
        <v>0</v>
      </c>
      <c r="L17" s="19">
        <v>0</v>
      </c>
      <c r="M17" s="359">
        <f t="shared" si="0"/>
        <v>0</v>
      </c>
    </row>
    <row r="18" spans="1:13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0</v>
      </c>
      <c r="H18" s="315">
        <f>SUM(H11:H17)</f>
        <v>0</v>
      </c>
      <c r="I18" s="315">
        <f>SUM(I11:I17)</f>
        <v>0</v>
      </c>
      <c r="J18" s="315">
        <f>SUM(J11:J17)</f>
        <v>0</v>
      </c>
      <c r="K18" s="441">
        <f>SUM(K11:K17)</f>
        <v>0</v>
      </c>
      <c r="L18" s="35"/>
      <c r="M18" s="441">
        <f>SUM(M11:M17)</f>
        <v>0</v>
      </c>
    </row>
    <row r="19" spans="1:13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 t="e">
        <f t="shared" ref="G19:M19" si="5">G18/G3</f>
        <v>#DIV/0!</v>
      </c>
      <c r="H19" s="448" t="e">
        <f t="shared" si="5"/>
        <v>#DIV/0!</v>
      </c>
      <c r="I19" s="448" t="e">
        <f t="shared" si="5"/>
        <v>#DIV/0!</v>
      </c>
      <c r="J19" s="448" t="e">
        <f t="shared" si="5"/>
        <v>#DIV/0!</v>
      </c>
      <c r="K19" s="442" t="e">
        <f t="shared" si="5"/>
        <v>#DIV/0!</v>
      </c>
      <c r="L19" s="431" t="e">
        <f t="shared" si="5"/>
        <v>#DIV/0!</v>
      </c>
      <c r="M19" s="442" t="e">
        <f t="shared" si="5"/>
        <v>#DIV/0!</v>
      </c>
    </row>
    <row r="20" spans="1:13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0</v>
      </c>
      <c r="H20" s="20">
        <f>H5*$F20</f>
        <v>0</v>
      </c>
      <c r="I20" s="19">
        <f>I5*$F20</f>
        <v>0</v>
      </c>
      <c r="J20" s="19">
        <f>J5*$F20</f>
        <v>0</v>
      </c>
      <c r="K20" s="359">
        <f>SUM(G20:J20)</f>
        <v>0</v>
      </c>
      <c r="L20" s="19">
        <f>L5*$F20</f>
        <v>0</v>
      </c>
      <c r="M20" s="359">
        <f>SUM(G20:L20)</f>
        <v>0</v>
      </c>
    </row>
    <row r="21" spans="1:13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0</v>
      </c>
      <c r="H21" s="26">
        <f>H5*$F21</f>
        <v>0</v>
      </c>
      <c r="I21" s="28">
        <f>I5*$F21</f>
        <v>0</v>
      </c>
      <c r="J21" s="28">
        <f>J5*$F21</f>
        <v>0</v>
      </c>
      <c r="K21" s="357">
        <f>SUM(G21:J21)</f>
        <v>0</v>
      </c>
      <c r="L21" s="28">
        <f>L5*$F21</f>
        <v>0</v>
      </c>
      <c r="M21" s="357">
        <f>SUM(G21:L21)</f>
        <v>0</v>
      </c>
    </row>
    <row r="22" spans="1:13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M22" si="6">SUM(G20:G21)</f>
        <v>0</v>
      </c>
      <c r="H22" s="28">
        <f t="shared" si="6"/>
        <v>0</v>
      </c>
      <c r="I22" s="28">
        <f t="shared" si="6"/>
        <v>0</v>
      </c>
      <c r="J22" s="28">
        <f t="shared" si="6"/>
        <v>0</v>
      </c>
      <c r="K22" s="357">
        <f t="shared" si="6"/>
        <v>0</v>
      </c>
      <c r="L22" s="28">
        <f t="shared" si="6"/>
        <v>0</v>
      </c>
      <c r="M22" s="441">
        <f t="shared" si="6"/>
        <v>0</v>
      </c>
    </row>
    <row r="23" spans="1:13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359">
        <f t="shared" ref="K23:K28" si="7">SUM(G23:J23)</f>
        <v>360</v>
      </c>
      <c r="L23" s="19">
        <v>0</v>
      </c>
      <c r="M23" s="359">
        <f>K23+L23</f>
        <v>360</v>
      </c>
    </row>
    <row r="24" spans="1:13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359">
        <f t="shared" si="7"/>
        <v>1398</v>
      </c>
      <c r="L24" s="19">
        <v>0</v>
      </c>
      <c r="M24" s="359">
        <f t="shared" ref="M24:M32" si="8">K24+L24</f>
        <v>1398</v>
      </c>
    </row>
    <row r="25" spans="1:13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359">
        <f t="shared" si="7"/>
        <v>2300</v>
      </c>
      <c r="L25" s="19">
        <v>0</v>
      </c>
      <c r="M25" s="359">
        <f t="shared" si="8"/>
        <v>2300</v>
      </c>
    </row>
    <row r="26" spans="1:13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359">
        <f t="shared" si="7"/>
        <v>268</v>
      </c>
      <c r="L26" s="19">
        <v>0</v>
      </c>
      <c r="M26" s="359">
        <f t="shared" si="8"/>
        <v>268</v>
      </c>
    </row>
    <row r="27" spans="1:13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359">
        <f t="shared" si="7"/>
        <v>360</v>
      </c>
      <c r="L27" s="15">
        <v>0</v>
      </c>
      <c r="M27" s="359">
        <f t="shared" si="8"/>
        <v>360</v>
      </c>
    </row>
    <row r="28" spans="1:13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357">
        <f t="shared" si="7"/>
        <v>11200</v>
      </c>
      <c r="L28" s="75">
        <v>0</v>
      </c>
      <c r="M28" s="357">
        <f t="shared" si="8"/>
        <v>11200</v>
      </c>
    </row>
    <row r="29" spans="1:13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357">
        <f>SUM(K23:K28)</f>
        <v>15886</v>
      </c>
      <c r="L29" s="28">
        <f t="shared" ref="L29" si="10">SUM(L23:L28)</f>
        <v>0</v>
      </c>
      <c r="M29" s="357">
        <f t="shared" si="8"/>
        <v>15886</v>
      </c>
    </row>
    <row r="30" spans="1:13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L30" si="11">G18+G22+G23+G24+G25+G26+G27+G28</f>
        <v>4280</v>
      </c>
      <c r="H30" s="323">
        <f t="shared" si="11"/>
        <v>4280</v>
      </c>
      <c r="I30" s="323">
        <f t="shared" si="11"/>
        <v>2813</v>
      </c>
      <c r="J30" s="323">
        <f t="shared" si="11"/>
        <v>4513</v>
      </c>
      <c r="K30" s="321">
        <f t="shared" si="11"/>
        <v>15886</v>
      </c>
      <c r="L30" s="432">
        <f t="shared" si="11"/>
        <v>0</v>
      </c>
      <c r="M30" s="321">
        <f t="shared" si="8"/>
        <v>15886</v>
      </c>
    </row>
    <row r="31" spans="1:13" ht="16.8" thickTop="1" thickBot="1" x14ac:dyDescent="0.35">
      <c r="A31" s="114"/>
      <c r="D31" s="11"/>
      <c r="F31" s="135"/>
      <c r="G31" s="19"/>
      <c r="H31" s="20"/>
      <c r="I31" s="19"/>
      <c r="J31" s="19"/>
      <c r="K31" s="359"/>
      <c r="L31" s="19"/>
      <c r="M31" s="359">
        <f t="shared" si="8"/>
        <v>0</v>
      </c>
    </row>
    <row r="32" spans="1:13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-4280</v>
      </c>
      <c r="H32" s="453">
        <f>H3-H30</f>
        <v>-4280</v>
      </c>
      <c r="I32" s="453">
        <f>I3-I30</f>
        <v>-2813</v>
      </c>
      <c r="J32" s="453">
        <f>J3-J30</f>
        <v>-4513</v>
      </c>
      <c r="K32" s="454">
        <f>K3-K30</f>
        <v>-15886</v>
      </c>
      <c r="L32" s="453">
        <f>L3-L11</f>
        <v>0</v>
      </c>
      <c r="M32" s="454">
        <f t="shared" si="8"/>
        <v>-15886</v>
      </c>
    </row>
    <row r="33" spans="1:13" ht="16.2" thickBot="1" x14ac:dyDescent="0.35">
      <c r="A33" s="261" t="s">
        <v>0</v>
      </c>
      <c r="B33" s="320"/>
      <c r="C33" s="320"/>
      <c r="D33" s="455"/>
      <c r="E33" s="320"/>
      <c r="F33" s="456"/>
      <c r="G33" s="457" t="e">
        <f t="shared" ref="G33:M33" si="12">G32/G3</f>
        <v>#DIV/0!</v>
      </c>
      <c r="H33" s="457" t="e">
        <f t="shared" si="12"/>
        <v>#DIV/0!</v>
      </c>
      <c r="I33" s="457" t="e">
        <f t="shared" si="12"/>
        <v>#DIV/0!</v>
      </c>
      <c r="J33" s="457" t="e">
        <f t="shared" si="12"/>
        <v>#DIV/0!</v>
      </c>
      <c r="K33" s="458" t="e">
        <f t="shared" si="12"/>
        <v>#DIV/0!</v>
      </c>
      <c r="L33" s="459" t="e">
        <f t="shared" si="12"/>
        <v>#DIV/0!</v>
      </c>
      <c r="M33" s="458" t="e">
        <f t="shared" si="12"/>
        <v>#DIV/0!</v>
      </c>
    </row>
    <row r="34" spans="1:13" ht="15.75" hidden="1" customHeight="1" x14ac:dyDescent="0.3">
      <c r="A34" s="114"/>
      <c r="F34" s="135"/>
      <c r="K34" s="296"/>
      <c r="M34" s="296"/>
    </row>
    <row r="35" spans="1:13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K35" s="307">
        <f>SUM(G35:I35)</f>
        <v>0</v>
      </c>
      <c r="M35" s="307">
        <f>SUM(G35:J35)</f>
        <v>0</v>
      </c>
    </row>
    <row r="36" spans="1:13" ht="15.75" hidden="1" customHeight="1" x14ac:dyDescent="0.3">
      <c r="A36" s="114" t="s">
        <v>154</v>
      </c>
      <c r="F36" s="135"/>
      <c r="G36" s="2">
        <f>G6</f>
        <v>2.15</v>
      </c>
      <c r="K36" s="296"/>
      <c r="M36" s="296"/>
    </row>
    <row r="37" spans="1:13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308" t="s">
        <v>83</v>
      </c>
      <c r="L37" s="116"/>
      <c r="M37" s="308" t="s">
        <v>83</v>
      </c>
    </row>
    <row r="38" spans="1:13" ht="31.5" hidden="1" customHeight="1" x14ac:dyDescent="0.3">
      <c r="A38" s="130" t="s">
        <v>73</v>
      </c>
      <c r="F38" s="135"/>
      <c r="G38" s="20">
        <f>G7*G37</f>
        <v>0</v>
      </c>
      <c r="H38" s="20">
        <f>H7*0.2</f>
        <v>0</v>
      </c>
      <c r="I38" s="20">
        <f>I7*0.2</f>
        <v>0</v>
      </c>
      <c r="J38" s="91">
        <v>0</v>
      </c>
      <c r="K38" s="300">
        <f>SUM(G38:J38)</f>
        <v>0</v>
      </c>
      <c r="L38" s="91">
        <v>0</v>
      </c>
      <c r="M38" s="300">
        <f>SUM(G38:L38)</f>
        <v>0</v>
      </c>
    </row>
    <row r="39" spans="1:13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-4280</v>
      </c>
      <c r="H39" s="98">
        <f>H32+H38</f>
        <v>-4280</v>
      </c>
      <c r="I39" s="98">
        <f>I32+I38</f>
        <v>-2813</v>
      </c>
      <c r="J39" s="98">
        <f>J38</f>
        <v>0</v>
      </c>
      <c r="K39" s="309">
        <f>K32+K38</f>
        <v>-15886</v>
      </c>
      <c r="L39" s="98">
        <f>L38</f>
        <v>0</v>
      </c>
      <c r="M39" s="309">
        <f>M32+M38</f>
        <v>-15886</v>
      </c>
    </row>
    <row r="40" spans="1:13" ht="15.75" hidden="1" customHeight="1" x14ac:dyDescent="0.3">
      <c r="A40" s="130"/>
      <c r="K40" s="296"/>
      <c r="M40" s="296"/>
    </row>
    <row r="41" spans="1:13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0</v>
      </c>
      <c r="H41" s="20"/>
      <c r="I41" s="19"/>
      <c r="J41" s="19"/>
      <c r="K41" s="300"/>
      <c r="L41" s="19"/>
      <c r="M41" s="300"/>
    </row>
    <row r="42" spans="1:13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 t="e">
        <f>G33+G40</f>
        <v>#DIV/0!</v>
      </c>
      <c r="H42" s="98" t="e">
        <f>H33+H40</f>
        <v>#DIV/0!</v>
      </c>
      <c r="I42" s="98" t="e">
        <f>I33+I40</f>
        <v>#DIV/0!</v>
      </c>
      <c r="J42" s="98">
        <f>J40</f>
        <v>0</v>
      </c>
      <c r="K42" s="309" t="e">
        <f>K33+K40</f>
        <v>#DIV/0!</v>
      </c>
      <c r="L42" s="98">
        <f>L40</f>
        <v>0</v>
      </c>
      <c r="M42" s="309" t="e">
        <f>M33+M40</f>
        <v>#DIV/0!</v>
      </c>
    </row>
    <row r="43" spans="1:13" ht="16.5" hidden="1" customHeight="1" thickTop="1" x14ac:dyDescent="0.3">
      <c r="A43" s="130"/>
      <c r="K43" s="310"/>
      <c r="M43" s="310"/>
    </row>
    <row r="44" spans="1:13" ht="15.75" hidden="1" customHeight="1" x14ac:dyDescent="0.3">
      <c r="A44" s="130" t="s">
        <v>159</v>
      </c>
      <c r="G44" s="91">
        <f>G22*70%</f>
        <v>0</v>
      </c>
      <c r="K44" s="296"/>
      <c r="M44" s="296"/>
    </row>
    <row r="45" spans="1:13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0</v>
      </c>
      <c r="H45" s="20"/>
      <c r="I45" s="19"/>
      <c r="J45" s="19"/>
      <c r="K45" s="311"/>
      <c r="L45" s="19"/>
      <c r="M45" s="311"/>
    </row>
    <row r="46" spans="1:13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-4280</v>
      </c>
      <c r="H46" s="98">
        <f>H35+H43</f>
        <v>0</v>
      </c>
      <c r="I46" s="98">
        <f>I35+I43</f>
        <v>0</v>
      </c>
      <c r="J46" s="98">
        <f>J43</f>
        <v>0</v>
      </c>
      <c r="K46" s="309">
        <f>K35+K43</f>
        <v>0</v>
      </c>
      <c r="L46" s="98">
        <f>L43</f>
        <v>0</v>
      </c>
      <c r="M46" s="309">
        <f>M35+M43</f>
        <v>0</v>
      </c>
    </row>
    <row r="47" spans="1:13" ht="16.2" thickBot="1" x14ac:dyDescent="0.35">
      <c r="A47" s="11"/>
      <c r="K47" s="292"/>
      <c r="M47" s="296"/>
    </row>
    <row r="48" spans="1:13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/>
      <c r="H48" s="429"/>
      <c r="I48" s="429"/>
      <c r="J48" s="429"/>
      <c r="K48" s="418">
        <f>SUM(G48:J48)</f>
        <v>0</v>
      </c>
      <c r="L48" s="279"/>
      <c r="M48" s="418"/>
    </row>
    <row r="49" spans="1:13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/>
      <c r="H49" s="430"/>
      <c r="I49" s="430"/>
      <c r="J49" s="430"/>
      <c r="K49" s="357">
        <f>SUM(G49:J49)</f>
        <v>0</v>
      </c>
      <c r="L49" s="28"/>
      <c r="M49" s="357"/>
    </row>
    <row r="50" spans="1:13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M50" si="13">SUM(G48:G49)</f>
        <v>0</v>
      </c>
      <c r="H50" s="28">
        <f t="shared" si="13"/>
        <v>0</v>
      </c>
      <c r="I50" s="28">
        <f t="shared" si="13"/>
        <v>0</v>
      </c>
      <c r="J50" s="28">
        <f t="shared" si="13"/>
        <v>0</v>
      </c>
      <c r="K50" s="357">
        <f t="shared" si="13"/>
        <v>0</v>
      </c>
      <c r="L50" s="28">
        <f t="shared" si="13"/>
        <v>0</v>
      </c>
      <c r="M50" s="441">
        <f t="shared" si="13"/>
        <v>0</v>
      </c>
    </row>
    <row r="51" spans="1:13" ht="16.2" thickBot="1" x14ac:dyDescent="0.35">
      <c r="A51" s="257" t="s">
        <v>170</v>
      </c>
      <c r="K51" s="292"/>
      <c r="M51" s="296"/>
    </row>
    <row r="52" spans="1:13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0</v>
      </c>
      <c r="H52" s="278">
        <f t="shared" si="14"/>
        <v>0</v>
      </c>
      <c r="I52" s="279">
        <f t="shared" si="14"/>
        <v>0</v>
      </c>
      <c r="J52" s="279">
        <f t="shared" si="14"/>
        <v>0</v>
      </c>
      <c r="K52" s="418">
        <f>SUM(G52:J52)</f>
        <v>0</v>
      </c>
      <c r="L52" s="279"/>
      <c r="M52" s="418"/>
    </row>
    <row r="53" spans="1:13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0</v>
      </c>
      <c r="H53" s="26">
        <f t="shared" si="14"/>
        <v>0</v>
      </c>
      <c r="I53" s="28">
        <f t="shared" si="14"/>
        <v>0</v>
      </c>
      <c r="J53" s="28">
        <f t="shared" si="14"/>
        <v>0</v>
      </c>
      <c r="K53" s="357">
        <f>SUM(G53:J53)</f>
        <v>0</v>
      </c>
      <c r="L53" s="28"/>
      <c r="M53" s="357"/>
    </row>
    <row r="54" spans="1:13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M54" si="15">SUM(G52:G53)</f>
        <v>0</v>
      </c>
      <c r="H54" s="28">
        <f t="shared" si="15"/>
        <v>0</v>
      </c>
      <c r="I54" s="28">
        <f t="shared" si="15"/>
        <v>0</v>
      </c>
      <c r="J54" s="28">
        <f t="shared" si="15"/>
        <v>0</v>
      </c>
      <c r="K54" s="357">
        <f t="shared" si="15"/>
        <v>0</v>
      </c>
      <c r="L54" s="28">
        <f t="shared" si="15"/>
        <v>0</v>
      </c>
      <c r="M54" s="441">
        <f t="shared" si="15"/>
        <v>0</v>
      </c>
    </row>
    <row r="55" spans="1:13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460">
        <f>K54+M32</f>
        <v>-15886</v>
      </c>
    </row>
  </sheetData>
  <mergeCells count="3">
    <mergeCell ref="B1:C1"/>
    <mergeCell ref="E1:F1"/>
    <mergeCell ref="G1:M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31C69-6219-4F56-B688-B3585784ED93}">
  <sheetPr>
    <pageSetUpPr fitToPage="1"/>
  </sheetPr>
  <dimension ref="A1:M55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G2" sqref="G2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0" width="14.109375" style="2" customWidth="1"/>
    <col min="11" max="11" width="13.44140625" style="2" customWidth="1"/>
    <col min="12" max="12" width="14.21875" style="2" customWidth="1"/>
    <col min="13" max="13" width="13.44140625" style="2" customWidth="1"/>
    <col min="14" max="16384" width="9.109375" style="1"/>
  </cols>
  <sheetData>
    <row r="1" spans="1:13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46082</v>
      </c>
      <c r="H1" s="490"/>
      <c r="I1" s="490"/>
      <c r="J1" s="490"/>
      <c r="K1" s="490"/>
      <c r="L1" s="490"/>
      <c r="M1" s="491"/>
    </row>
    <row r="2" spans="1:13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176</v>
      </c>
      <c r="K2" s="331" t="s">
        <v>34</v>
      </c>
      <c r="L2" s="353" t="s">
        <v>59</v>
      </c>
      <c r="M2" s="443" t="s">
        <v>34</v>
      </c>
    </row>
    <row r="3" spans="1:13" ht="23.25" customHeight="1" thickBot="1" x14ac:dyDescent="0.35">
      <c r="A3" s="112" t="s">
        <v>33</v>
      </c>
      <c r="B3" s="65"/>
      <c r="C3" s="65"/>
      <c r="D3" s="7"/>
      <c r="E3" s="65"/>
      <c r="F3" s="133"/>
      <c r="G3" s="433"/>
      <c r="H3" s="433"/>
      <c r="I3" s="433"/>
      <c r="J3" s="433"/>
      <c r="K3" s="294">
        <f>SUM(G3:J3)</f>
        <v>0</v>
      </c>
      <c r="L3" s="430"/>
      <c r="M3" s="357">
        <f>K3+L3</f>
        <v>0</v>
      </c>
    </row>
    <row r="4" spans="1:13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/>
      <c r="H4" s="434"/>
      <c r="I4" s="434"/>
      <c r="J4" s="434"/>
      <c r="K4" s="295">
        <f>SUM(G4:J4)</f>
        <v>0</v>
      </c>
      <c r="L4" s="437"/>
      <c r="M4" s="444">
        <f t="shared" ref="M4:M17" si="0">K4+L4</f>
        <v>0</v>
      </c>
    </row>
    <row r="5" spans="1:13" x14ac:dyDescent="0.3">
      <c r="A5" s="114" t="s">
        <v>32</v>
      </c>
      <c r="D5" s="11"/>
      <c r="F5" s="135"/>
      <c r="G5" s="435"/>
      <c r="H5" s="435"/>
      <c r="I5" s="436"/>
      <c r="J5" s="436"/>
      <c r="K5" s="296">
        <f>SUM(G5:J5)</f>
        <v>0</v>
      </c>
      <c r="M5" s="358"/>
    </row>
    <row r="6" spans="1:13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296">
        <v>2.15</v>
      </c>
      <c r="M6" s="358"/>
    </row>
    <row r="7" spans="1:13" x14ac:dyDescent="0.3">
      <c r="A7" s="114" t="s">
        <v>30</v>
      </c>
      <c r="B7" s="59"/>
      <c r="C7" s="59"/>
      <c r="D7" s="60"/>
      <c r="E7" s="59"/>
      <c r="F7" s="136"/>
      <c r="G7" s="462"/>
      <c r="H7" s="462"/>
      <c r="I7" s="462"/>
      <c r="J7" s="462"/>
      <c r="K7" s="297"/>
      <c r="L7" s="101"/>
      <c r="M7" s="445"/>
    </row>
    <row r="8" spans="1:13" x14ac:dyDescent="0.3">
      <c r="A8" s="114" t="s">
        <v>29</v>
      </c>
      <c r="B8" s="59"/>
      <c r="C8" s="59"/>
      <c r="D8" s="60"/>
      <c r="E8" s="59"/>
      <c r="F8" s="136"/>
      <c r="G8" s="57" t="e">
        <f t="shared" ref="G8:J8" si="1">G5/G7</f>
        <v>#DIV/0!</v>
      </c>
      <c r="H8" s="57" t="e">
        <f t="shared" si="1"/>
        <v>#DIV/0!</v>
      </c>
      <c r="I8" s="57" t="e">
        <f t="shared" si="1"/>
        <v>#DIV/0!</v>
      </c>
      <c r="J8" s="57" t="e">
        <f t="shared" si="1"/>
        <v>#DIV/0!</v>
      </c>
      <c r="K8" s="297"/>
      <c r="L8" s="101"/>
      <c r="M8" s="445"/>
    </row>
    <row r="9" spans="1:13" ht="16.2" thickBot="1" x14ac:dyDescent="0.35">
      <c r="A9" s="112" t="s">
        <v>66</v>
      </c>
      <c r="B9" s="55"/>
      <c r="C9" s="55"/>
      <c r="D9" s="56"/>
      <c r="E9" s="55"/>
      <c r="F9" s="140"/>
      <c r="G9" s="92" t="e">
        <f t="shared" ref="G9:K9" si="2">G3/G5</f>
        <v>#DIV/0!</v>
      </c>
      <c r="H9" s="92" t="e">
        <f t="shared" si="2"/>
        <v>#DIV/0!</v>
      </c>
      <c r="I9" s="92" t="e">
        <f t="shared" si="2"/>
        <v>#DIV/0!</v>
      </c>
      <c r="J9" s="92" t="e">
        <f t="shared" si="2"/>
        <v>#DIV/0!</v>
      </c>
      <c r="K9" s="298" t="e">
        <f t="shared" si="2"/>
        <v>#DIV/0!</v>
      </c>
      <c r="L9" s="4"/>
      <c r="M9" s="446"/>
    </row>
    <row r="10" spans="1:13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267"/>
      <c r="L10" s="356"/>
      <c r="M10" s="447"/>
    </row>
    <row r="11" spans="1:13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359">
        <f t="shared" ref="K11:K17" si="3">SUM(G11:J11)</f>
        <v>0</v>
      </c>
      <c r="L11" s="438"/>
      <c r="M11" s="359">
        <f t="shared" si="0"/>
        <v>0</v>
      </c>
    </row>
    <row r="12" spans="1:13" x14ac:dyDescent="0.3">
      <c r="A12" s="114" t="s">
        <v>23</v>
      </c>
      <c r="B12" s="2"/>
      <c r="C12" s="2"/>
      <c r="D12" s="13"/>
      <c r="E12" s="2"/>
      <c r="F12" s="12"/>
      <c r="G12" s="19">
        <f>G7*G6</f>
        <v>0</v>
      </c>
      <c r="H12" s="19">
        <f t="shared" ref="H12:I12" si="4">H7*H6</f>
        <v>0</v>
      </c>
      <c r="I12" s="19">
        <f t="shared" si="4"/>
        <v>0</v>
      </c>
      <c r="J12" s="19">
        <f>J7*J6</f>
        <v>0</v>
      </c>
      <c r="K12" s="359">
        <f t="shared" si="3"/>
        <v>0</v>
      </c>
      <c r="L12" s="19"/>
      <c r="M12" s="359">
        <f t="shared" si="0"/>
        <v>0</v>
      </c>
    </row>
    <row r="13" spans="1:13" x14ac:dyDescent="0.3">
      <c r="A13" s="114" t="s">
        <v>22</v>
      </c>
      <c r="B13" s="2"/>
      <c r="C13" s="2"/>
      <c r="D13" s="13"/>
      <c r="E13" s="2"/>
      <c r="F13" s="12"/>
      <c r="G13" s="438"/>
      <c r="H13" s="438"/>
      <c r="I13" s="438"/>
      <c r="J13" s="438"/>
      <c r="K13" s="359">
        <f t="shared" si="3"/>
        <v>0</v>
      </c>
      <c r="L13" s="19"/>
      <c r="M13" s="359">
        <f t="shared" si="0"/>
        <v>0</v>
      </c>
    </row>
    <row r="14" spans="1:13" x14ac:dyDescent="0.3">
      <c r="A14" s="114" t="s">
        <v>21</v>
      </c>
      <c r="B14" s="2"/>
      <c r="C14" s="2"/>
      <c r="D14" s="13"/>
      <c r="E14" s="2"/>
      <c r="F14" s="12"/>
      <c r="G14" s="438"/>
      <c r="H14" s="438"/>
      <c r="I14" s="438"/>
      <c r="J14" s="438"/>
      <c r="K14" s="359">
        <f t="shared" si="3"/>
        <v>0</v>
      </c>
      <c r="L14" s="19"/>
      <c r="M14" s="359">
        <f t="shared" si="0"/>
        <v>0</v>
      </c>
    </row>
    <row r="15" spans="1:13" x14ac:dyDescent="0.3">
      <c r="A15" s="114" t="s">
        <v>84</v>
      </c>
      <c r="B15" s="2"/>
      <c r="C15" s="2"/>
      <c r="D15" s="13"/>
      <c r="E15" s="2"/>
      <c r="F15" s="12"/>
      <c r="G15" s="438"/>
      <c r="H15" s="438"/>
      <c r="I15" s="438"/>
      <c r="J15" s="438"/>
      <c r="K15" s="359">
        <f t="shared" si="3"/>
        <v>0</v>
      </c>
      <c r="L15" s="19"/>
      <c r="M15" s="359">
        <f t="shared" si="0"/>
        <v>0</v>
      </c>
    </row>
    <row r="16" spans="1:13" x14ac:dyDescent="0.3">
      <c r="A16" s="114" t="s">
        <v>174</v>
      </c>
      <c r="B16" s="2"/>
      <c r="C16" s="2"/>
      <c r="D16" s="13"/>
      <c r="E16" s="2"/>
      <c r="F16" s="12"/>
      <c r="G16" s="438"/>
      <c r="H16" s="438"/>
      <c r="I16" s="438"/>
      <c r="J16" s="438"/>
      <c r="K16" s="359">
        <f t="shared" si="3"/>
        <v>0</v>
      </c>
      <c r="L16" s="19"/>
      <c r="M16" s="359">
        <f t="shared" si="0"/>
        <v>0</v>
      </c>
    </row>
    <row r="17" spans="1:13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/>
      <c r="I17" s="439"/>
      <c r="J17" s="439"/>
      <c r="K17" s="359">
        <f t="shared" si="3"/>
        <v>0</v>
      </c>
      <c r="L17" s="19">
        <v>0</v>
      </c>
      <c r="M17" s="359">
        <f t="shared" si="0"/>
        <v>0</v>
      </c>
    </row>
    <row r="18" spans="1:13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0</v>
      </c>
      <c r="H18" s="315">
        <f>SUM(H11:H17)</f>
        <v>0</v>
      </c>
      <c r="I18" s="315">
        <f>SUM(I11:I17)</f>
        <v>0</v>
      </c>
      <c r="J18" s="315">
        <f>SUM(J11:J17)</f>
        <v>0</v>
      </c>
      <c r="K18" s="441">
        <f>SUM(K11:K17)</f>
        <v>0</v>
      </c>
      <c r="L18" s="35"/>
      <c r="M18" s="441">
        <f>SUM(M11:M17)</f>
        <v>0</v>
      </c>
    </row>
    <row r="19" spans="1:13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 t="e">
        <f t="shared" ref="G19:M19" si="5">G18/G3</f>
        <v>#DIV/0!</v>
      </c>
      <c r="H19" s="448" t="e">
        <f t="shared" si="5"/>
        <v>#DIV/0!</v>
      </c>
      <c r="I19" s="448" t="e">
        <f t="shared" si="5"/>
        <v>#DIV/0!</v>
      </c>
      <c r="J19" s="448" t="e">
        <f t="shared" si="5"/>
        <v>#DIV/0!</v>
      </c>
      <c r="K19" s="442" t="e">
        <f t="shared" si="5"/>
        <v>#DIV/0!</v>
      </c>
      <c r="L19" s="431" t="e">
        <f t="shared" si="5"/>
        <v>#DIV/0!</v>
      </c>
      <c r="M19" s="442" t="e">
        <f t="shared" si="5"/>
        <v>#DIV/0!</v>
      </c>
    </row>
    <row r="20" spans="1:13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0</v>
      </c>
      <c r="H20" s="20">
        <f>H5*$F20</f>
        <v>0</v>
      </c>
      <c r="I20" s="19">
        <f>I5*$F20</f>
        <v>0</v>
      </c>
      <c r="J20" s="19">
        <f>J5*$F20</f>
        <v>0</v>
      </c>
      <c r="K20" s="359">
        <f>SUM(G20:J20)</f>
        <v>0</v>
      </c>
      <c r="L20" s="19">
        <f>L5*$F20</f>
        <v>0</v>
      </c>
      <c r="M20" s="359">
        <f>SUM(G20:L20)</f>
        <v>0</v>
      </c>
    </row>
    <row r="21" spans="1:13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0</v>
      </c>
      <c r="H21" s="26">
        <f>H5*$F21</f>
        <v>0</v>
      </c>
      <c r="I21" s="28">
        <f>I5*$F21</f>
        <v>0</v>
      </c>
      <c r="J21" s="28">
        <f>J5*$F21</f>
        <v>0</v>
      </c>
      <c r="K21" s="357">
        <f>SUM(G21:J21)</f>
        <v>0</v>
      </c>
      <c r="L21" s="28">
        <f>L5*$F21</f>
        <v>0</v>
      </c>
      <c r="M21" s="357">
        <f>SUM(G21:L21)</f>
        <v>0</v>
      </c>
    </row>
    <row r="22" spans="1:13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M22" si="6">SUM(G20:G21)</f>
        <v>0</v>
      </c>
      <c r="H22" s="28">
        <f t="shared" si="6"/>
        <v>0</v>
      </c>
      <c r="I22" s="28">
        <f t="shared" si="6"/>
        <v>0</v>
      </c>
      <c r="J22" s="28">
        <f t="shared" si="6"/>
        <v>0</v>
      </c>
      <c r="K22" s="357">
        <f t="shared" si="6"/>
        <v>0</v>
      </c>
      <c r="L22" s="28">
        <f t="shared" si="6"/>
        <v>0</v>
      </c>
      <c r="M22" s="441">
        <f t="shared" si="6"/>
        <v>0</v>
      </c>
    </row>
    <row r="23" spans="1:13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359">
        <f t="shared" ref="K23:K28" si="7">SUM(G23:J23)</f>
        <v>360</v>
      </c>
      <c r="L23" s="19">
        <v>0</v>
      </c>
      <c r="M23" s="359">
        <f>K23+L23</f>
        <v>360</v>
      </c>
    </row>
    <row r="24" spans="1:13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359">
        <f t="shared" si="7"/>
        <v>1398</v>
      </c>
      <c r="L24" s="19">
        <v>0</v>
      </c>
      <c r="M24" s="359">
        <f t="shared" ref="M24:M32" si="8">K24+L24</f>
        <v>1398</v>
      </c>
    </row>
    <row r="25" spans="1:13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359">
        <f t="shared" si="7"/>
        <v>2300</v>
      </c>
      <c r="L25" s="19">
        <v>0</v>
      </c>
      <c r="M25" s="359">
        <f t="shared" si="8"/>
        <v>2300</v>
      </c>
    </row>
    <row r="26" spans="1:13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359">
        <f t="shared" si="7"/>
        <v>268</v>
      </c>
      <c r="L26" s="19">
        <v>0</v>
      </c>
      <c r="M26" s="359">
        <f t="shared" si="8"/>
        <v>268</v>
      </c>
    </row>
    <row r="27" spans="1:13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359">
        <f t="shared" si="7"/>
        <v>360</v>
      </c>
      <c r="L27" s="15">
        <v>0</v>
      </c>
      <c r="M27" s="359">
        <f t="shared" si="8"/>
        <v>360</v>
      </c>
    </row>
    <row r="28" spans="1:13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357">
        <f t="shared" si="7"/>
        <v>11200</v>
      </c>
      <c r="L28" s="75">
        <v>0</v>
      </c>
      <c r="M28" s="357">
        <f t="shared" si="8"/>
        <v>11200</v>
      </c>
    </row>
    <row r="29" spans="1:13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357">
        <f>SUM(K23:K28)</f>
        <v>15886</v>
      </c>
      <c r="L29" s="28">
        <f t="shared" ref="L29" si="10">SUM(L23:L28)</f>
        <v>0</v>
      </c>
      <c r="M29" s="357">
        <f t="shared" si="8"/>
        <v>15886</v>
      </c>
    </row>
    <row r="30" spans="1:13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L30" si="11">G18+G22+G23+G24+G25+G26+G27+G28</f>
        <v>4280</v>
      </c>
      <c r="H30" s="323">
        <f t="shared" si="11"/>
        <v>4280</v>
      </c>
      <c r="I30" s="323">
        <f t="shared" si="11"/>
        <v>2813</v>
      </c>
      <c r="J30" s="323">
        <f t="shared" si="11"/>
        <v>4513</v>
      </c>
      <c r="K30" s="321">
        <f t="shared" si="11"/>
        <v>15886</v>
      </c>
      <c r="L30" s="432">
        <f t="shared" si="11"/>
        <v>0</v>
      </c>
      <c r="M30" s="321">
        <f t="shared" si="8"/>
        <v>15886</v>
      </c>
    </row>
    <row r="31" spans="1:13" ht="16.8" thickTop="1" thickBot="1" x14ac:dyDescent="0.35">
      <c r="A31" s="114"/>
      <c r="D31" s="11"/>
      <c r="F31" s="135"/>
      <c r="G31" s="19"/>
      <c r="H31" s="20"/>
      <c r="I31" s="19"/>
      <c r="J31" s="19"/>
      <c r="K31" s="359"/>
      <c r="L31" s="19"/>
      <c r="M31" s="359">
        <f t="shared" si="8"/>
        <v>0</v>
      </c>
    </row>
    <row r="32" spans="1:13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-4280</v>
      </c>
      <c r="H32" s="453">
        <f>H3-H30</f>
        <v>-4280</v>
      </c>
      <c r="I32" s="453">
        <f>I3-I30</f>
        <v>-2813</v>
      </c>
      <c r="J32" s="453">
        <f>J3-J30</f>
        <v>-4513</v>
      </c>
      <c r="K32" s="454">
        <f>K3-K30</f>
        <v>-15886</v>
      </c>
      <c r="L32" s="453">
        <f>L3-L11</f>
        <v>0</v>
      </c>
      <c r="M32" s="454">
        <f t="shared" si="8"/>
        <v>-15886</v>
      </c>
    </row>
    <row r="33" spans="1:13" ht="16.2" thickBot="1" x14ac:dyDescent="0.35">
      <c r="A33" s="261" t="s">
        <v>0</v>
      </c>
      <c r="B33" s="320"/>
      <c r="C33" s="320"/>
      <c r="D33" s="455"/>
      <c r="E33" s="320"/>
      <c r="F33" s="456"/>
      <c r="G33" s="457" t="e">
        <f t="shared" ref="G33:M33" si="12">G32/G3</f>
        <v>#DIV/0!</v>
      </c>
      <c r="H33" s="457" t="e">
        <f t="shared" si="12"/>
        <v>#DIV/0!</v>
      </c>
      <c r="I33" s="457" t="e">
        <f t="shared" si="12"/>
        <v>#DIV/0!</v>
      </c>
      <c r="J33" s="457" t="e">
        <f t="shared" si="12"/>
        <v>#DIV/0!</v>
      </c>
      <c r="K33" s="458" t="e">
        <f t="shared" si="12"/>
        <v>#DIV/0!</v>
      </c>
      <c r="L33" s="459" t="e">
        <f t="shared" si="12"/>
        <v>#DIV/0!</v>
      </c>
      <c r="M33" s="458" t="e">
        <f t="shared" si="12"/>
        <v>#DIV/0!</v>
      </c>
    </row>
    <row r="34" spans="1:13" ht="15.75" hidden="1" customHeight="1" x14ac:dyDescent="0.3">
      <c r="A34" s="114"/>
      <c r="F34" s="135"/>
      <c r="K34" s="296"/>
      <c r="M34" s="296"/>
    </row>
    <row r="35" spans="1:13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K35" s="307">
        <f>SUM(G35:I35)</f>
        <v>0</v>
      </c>
      <c r="M35" s="307">
        <f>SUM(G35:J35)</f>
        <v>0</v>
      </c>
    </row>
    <row r="36" spans="1:13" ht="15.75" hidden="1" customHeight="1" x14ac:dyDescent="0.3">
      <c r="A36" s="114" t="s">
        <v>154</v>
      </c>
      <c r="F36" s="135"/>
      <c r="G36" s="2">
        <f>G6</f>
        <v>2.15</v>
      </c>
      <c r="K36" s="296"/>
      <c r="M36" s="296"/>
    </row>
    <row r="37" spans="1:13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308" t="s">
        <v>83</v>
      </c>
      <c r="L37" s="116"/>
      <c r="M37" s="308" t="s">
        <v>83</v>
      </c>
    </row>
    <row r="38" spans="1:13" ht="31.5" hidden="1" customHeight="1" x14ac:dyDescent="0.3">
      <c r="A38" s="130" t="s">
        <v>73</v>
      </c>
      <c r="F38" s="135"/>
      <c r="G38" s="20">
        <f>G7*G37</f>
        <v>0</v>
      </c>
      <c r="H38" s="20">
        <f>H7*0.2</f>
        <v>0</v>
      </c>
      <c r="I38" s="20">
        <f>I7*0.2</f>
        <v>0</v>
      </c>
      <c r="J38" s="91">
        <v>0</v>
      </c>
      <c r="K38" s="300">
        <f>SUM(G38:J38)</f>
        <v>0</v>
      </c>
      <c r="L38" s="91">
        <v>0</v>
      </c>
      <c r="M38" s="300">
        <f>SUM(G38:L38)</f>
        <v>0</v>
      </c>
    </row>
    <row r="39" spans="1:13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-4280</v>
      </c>
      <c r="H39" s="98">
        <f>H32+H38</f>
        <v>-4280</v>
      </c>
      <c r="I39" s="98">
        <f>I32+I38</f>
        <v>-2813</v>
      </c>
      <c r="J39" s="98">
        <f>J38</f>
        <v>0</v>
      </c>
      <c r="K39" s="309">
        <f>K32+K38</f>
        <v>-15886</v>
      </c>
      <c r="L39" s="98">
        <f>L38</f>
        <v>0</v>
      </c>
      <c r="M39" s="309">
        <f>M32+M38</f>
        <v>-15886</v>
      </c>
    </row>
    <row r="40" spans="1:13" ht="15.75" hidden="1" customHeight="1" x14ac:dyDescent="0.3">
      <c r="A40" s="130"/>
      <c r="K40" s="296"/>
      <c r="M40" s="296"/>
    </row>
    <row r="41" spans="1:13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0</v>
      </c>
      <c r="H41" s="20"/>
      <c r="I41" s="19"/>
      <c r="J41" s="19"/>
      <c r="K41" s="300"/>
      <c r="L41" s="19"/>
      <c r="M41" s="300"/>
    </row>
    <row r="42" spans="1:13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 t="e">
        <f>G33+G40</f>
        <v>#DIV/0!</v>
      </c>
      <c r="H42" s="98" t="e">
        <f>H33+H40</f>
        <v>#DIV/0!</v>
      </c>
      <c r="I42" s="98" t="e">
        <f>I33+I40</f>
        <v>#DIV/0!</v>
      </c>
      <c r="J42" s="98">
        <f>J40</f>
        <v>0</v>
      </c>
      <c r="K42" s="309" t="e">
        <f>K33+K40</f>
        <v>#DIV/0!</v>
      </c>
      <c r="L42" s="98">
        <f>L40</f>
        <v>0</v>
      </c>
      <c r="M42" s="309" t="e">
        <f>M33+M40</f>
        <v>#DIV/0!</v>
      </c>
    </row>
    <row r="43" spans="1:13" ht="16.5" hidden="1" customHeight="1" thickTop="1" x14ac:dyDescent="0.3">
      <c r="A43" s="130"/>
      <c r="K43" s="310"/>
      <c r="M43" s="310"/>
    </row>
    <row r="44" spans="1:13" ht="15.75" hidden="1" customHeight="1" x14ac:dyDescent="0.3">
      <c r="A44" s="130" t="s">
        <v>159</v>
      </c>
      <c r="G44" s="91">
        <f>G22*70%</f>
        <v>0</v>
      </c>
      <c r="K44" s="296"/>
      <c r="M44" s="296"/>
    </row>
    <row r="45" spans="1:13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0</v>
      </c>
      <c r="H45" s="20"/>
      <c r="I45" s="19"/>
      <c r="J45" s="19"/>
      <c r="K45" s="311"/>
      <c r="L45" s="19"/>
      <c r="M45" s="311"/>
    </row>
    <row r="46" spans="1:13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-4280</v>
      </c>
      <c r="H46" s="98">
        <f>H35+H43</f>
        <v>0</v>
      </c>
      <c r="I46" s="98">
        <f>I35+I43</f>
        <v>0</v>
      </c>
      <c r="J46" s="98">
        <f>J43</f>
        <v>0</v>
      </c>
      <c r="K46" s="309">
        <f>K35+K43</f>
        <v>0</v>
      </c>
      <c r="L46" s="98">
        <f>L43</f>
        <v>0</v>
      </c>
      <c r="M46" s="309">
        <f>M35+M43</f>
        <v>0</v>
      </c>
    </row>
    <row r="47" spans="1:13" ht="16.2" thickBot="1" x14ac:dyDescent="0.35">
      <c r="A47" s="11"/>
      <c r="K47" s="292"/>
      <c r="M47" s="296"/>
    </row>
    <row r="48" spans="1:13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/>
      <c r="H48" s="429"/>
      <c r="I48" s="429"/>
      <c r="J48" s="429"/>
      <c r="K48" s="418">
        <f>SUM(G48:J48)</f>
        <v>0</v>
      </c>
      <c r="L48" s="279"/>
      <c r="M48" s="418"/>
    </row>
    <row r="49" spans="1:13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/>
      <c r="H49" s="430"/>
      <c r="I49" s="430"/>
      <c r="J49" s="430"/>
      <c r="K49" s="357">
        <f>SUM(G49:J49)</f>
        <v>0</v>
      </c>
      <c r="L49" s="28"/>
      <c r="M49" s="357"/>
    </row>
    <row r="50" spans="1:13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M50" si="13">SUM(G48:G49)</f>
        <v>0</v>
      </c>
      <c r="H50" s="28">
        <f t="shared" si="13"/>
        <v>0</v>
      </c>
      <c r="I50" s="28">
        <f t="shared" si="13"/>
        <v>0</v>
      </c>
      <c r="J50" s="28">
        <f t="shared" si="13"/>
        <v>0</v>
      </c>
      <c r="K50" s="357">
        <f t="shared" si="13"/>
        <v>0</v>
      </c>
      <c r="L50" s="28">
        <f t="shared" si="13"/>
        <v>0</v>
      </c>
      <c r="M50" s="441">
        <f t="shared" si="13"/>
        <v>0</v>
      </c>
    </row>
    <row r="51" spans="1:13" ht="16.2" thickBot="1" x14ac:dyDescent="0.35">
      <c r="A51" s="257" t="s">
        <v>170</v>
      </c>
      <c r="K51" s="292"/>
      <c r="M51" s="296"/>
    </row>
    <row r="52" spans="1:13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0</v>
      </c>
      <c r="H52" s="278">
        <f t="shared" si="14"/>
        <v>0</v>
      </c>
      <c r="I52" s="279">
        <f t="shared" si="14"/>
        <v>0</v>
      </c>
      <c r="J52" s="279">
        <f t="shared" si="14"/>
        <v>0</v>
      </c>
      <c r="K52" s="418">
        <f>SUM(G52:J52)</f>
        <v>0</v>
      </c>
      <c r="L52" s="279"/>
      <c r="M52" s="418"/>
    </row>
    <row r="53" spans="1:13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0</v>
      </c>
      <c r="H53" s="26">
        <f t="shared" si="14"/>
        <v>0</v>
      </c>
      <c r="I53" s="28">
        <f t="shared" si="14"/>
        <v>0</v>
      </c>
      <c r="J53" s="28">
        <f t="shared" si="14"/>
        <v>0</v>
      </c>
      <c r="K53" s="357">
        <f>SUM(G53:J53)</f>
        <v>0</v>
      </c>
      <c r="L53" s="28"/>
      <c r="M53" s="357"/>
    </row>
    <row r="54" spans="1:13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M54" si="15">SUM(G52:G53)</f>
        <v>0</v>
      </c>
      <c r="H54" s="28">
        <f t="shared" si="15"/>
        <v>0</v>
      </c>
      <c r="I54" s="28">
        <f t="shared" si="15"/>
        <v>0</v>
      </c>
      <c r="J54" s="28">
        <f t="shared" si="15"/>
        <v>0</v>
      </c>
      <c r="K54" s="357">
        <f t="shared" si="15"/>
        <v>0</v>
      </c>
      <c r="L54" s="28">
        <f t="shared" si="15"/>
        <v>0</v>
      </c>
      <c r="M54" s="441">
        <f t="shared" si="15"/>
        <v>0</v>
      </c>
    </row>
    <row r="55" spans="1:13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460">
        <f>K54+M32</f>
        <v>-15886</v>
      </c>
    </row>
  </sheetData>
  <mergeCells count="3">
    <mergeCell ref="B1:C1"/>
    <mergeCell ref="E1:F1"/>
    <mergeCell ref="G1:M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ED52B-850C-4F5A-B481-FF3DAC5BEE35}">
  <sheetPr>
    <pageSetUpPr fitToPage="1"/>
  </sheetPr>
  <dimension ref="A1:M55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G2" sqref="G2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0" width="14.109375" style="2" customWidth="1"/>
    <col min="11" max="11" width="13.44140625" style="2" customWidth="1"/>
    <col min="12" max="12" width="14.21875" style="2" customWidth="1"/>
    <col min="13" max="13" width="13.44140625" style="2" customWidth="1"/>
    <col min="14" max="16384" width="9.109375" style="1"/>
  </cols>
  <sheetData>
    <row r="1" spans="1:13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46113</v>
      </c>
      <c r="H1" s="490"/>
      <c r="I1" s="490"/>
      <c r="J1" s="490"/>
      <c r="K1" s="490"/>
      <c r="L1" s="490"/>
      <c r="M1" s="491"/>
    </row>
    <row r="2" spans="1:13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176</v>
      </c>
      <c r="K2" s="331" t="s">
        <v>34</v>
      </c>
      <c r="L2" s="353" t="s">
        <v>59</v>
      </c>
      <c r="M2" s="443" t="s">
        <v>34</v>
      </c>
    </row>
    <row r="3" spans="1:13" ht="23.25" customHeight="1" thickBot="1" x14ac:dyDescent="0.35">
      <c r="A3" s="112" t="s">
        <v>33</v>
      </c>
      <c r="B3" s="65"/>
      <c r="C3" s="65"/>
      <c r="D3" s="7"/>
      <c r="E3" s="65"/>
      <c r="F3" s="133"/>
      <c r="G3" s="433"/>
      <c r="H3" s="433"/>
      <c r="I3" s="433"/>
      <c r="J3" s="433"/>
      <c r="K3" s="294">
        <f>SUM(G3:J3)</f>
        <v>0</v>
      </c>
      <c r="L3" s="430"/>
      <c r="M3" s="357">
        <f>K3+L3</f>
        <v>0</v>
      </c>
    </row>
    <row r="4" spans="1:13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/>
      <c r="H4" s="434"/>
      <c r="I4" s="434"/>
      <c r="J4" s="434"/>
      <c r="K4" s="295">
        <f>SUM(G4:J4)</f>
        <v>0</v>
      </c>
      <c r="L4" s="437"/>
      <c r="M4" s="444">
        <f t="shared" ref="M4:M17" si="0">K4+L4</f>
        <v>0</v>
      </c>
    </row>
    <row r="5" spans="1:13" x14ac:dyDescent="0.3">
      <c r="A5" s="114" t="s">
        <v>32</v>
      </c>
      <c r="D5" s="11"/>
      <c r="F5" s="135"/>
      <c r="G5" s="435"/>
      <c r="H5" s="435"/>
      <c r="I5" s="436"/>
      <c r="J5" s="436"/>
      <c r="K5" s="296">
        <f>SUM(G5:J5)</f>
        <v>0</v>
      </c>
      <c r="M5" s="358"/>
    </row>
    <row r="6" spans="1:13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296">
        <v>2.15</v>
      </c>
      <c r="M6" s="358"/>
    </row>
    <row r="7" spans="1:13" x14ac:dyDescent="0.3">
      <c r="A7" s="114" t="s">
        <v>30</v>
      </c>
      <c r="B7" s="59"/>
      <c r="C7" s="59"/>
      <c r="D7" s="60"/>
      <c r="E7" s="59"/>
      <c r="F7" s="136"/>
      <c r="G7" s="462"/>
      <c r="H7" s="462"/>
      <c r="I7" s="462"/>
      <c r="J7" s="462"/>
      <c r="K7" s="297"/>
      <c r="L7" s="101"/>
      <c r="M7" s="445"/>
    </row>
    <row r="8" spans="1:13" x14ac:dyDescent="0.3">
      <c r="A8" s="114" t="s">
        <v>29</v>
      </c>
      <c r="B8" s="59"/>
      <c r="C8" s="59"/>
      <c r="D8" s="60"/>
      <c r="E8" s="59"/>
      <c r="F8" s="136"/>
      <c r="G8" s="57" t="e">
        <f t="shared" ref="G8:J8" si="1">G5/G7</f>
        <v>#DIV/0!</v>
      </c>
      <c r="H8" s="57" t="e">
        <f t="shared" si="1"/>
        <v>#DIV/0!</v>
      </c>
      <c r="I8" s="57" t="e">
        <f t="shared" si="1"/>
        <v>#DIV/0!</v>
      </c>
      <c r="J8" s="57" t="e">
        <f t="shared" si="1"/>
        <v>#DIV/0!</v>
      </c>
      <c r="K8" s="297"/>
      <c r="L8" s="101"/>
      <c r="M8" s="445"/>
    </row>
    <row r="9" spans="1:13" ht="16.2" thickBot="1" x14ac:dyDescent="0.35">
      <c r="A9" s="112" t="s">
        <v>66</v>
      </c>
      <c r="B9" s="55"/>
      <c r="C9" s="55"/>
      <c r="D9" s="56"/>
      <c r="E9" s="55"/>
      <c r="F9" s="140"/>
      <c r="G9" s="92" t="e">
        <f t="shared" ref="G9:K9" si="2">G3/G5</f>
        <v>#DIV/0!</v>
      </c>
      <c r="H9" s="92" t="e">
        <f t="shared" si="2"/>
        <v>#DIV/0!</v>
      </c>
      <c r="I9" s="92" t="e">
        <f t="shared" si="2"/>
        <v>#DIV/0!</v>
      </c>
      <c r="J9" s="92" t="e">
        <f t="shared" si="2"/>
        <v>#DIV/0!</v>
      </c>
      <c r="K9" s="298" t="e">
        <f t="shared" si="2"/>
        <v>#DIV/0!</v>
      </c>
      <c r="L9" s="4"/>
      <c r="M9" s="446"/>
    </row>
    <row r="10" spans="1:13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267"/>
      <c r="L10" s="356"/>
      <c r="M10" s="447"/>
    </row>
    <row r="11" spans="1:13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359">
        <f t="shared" ref="K11:K17" si="3">SUM(G11:J11)</f>
        <v>0</v>
      </c>
      <c r="L11" s="438"/>
      <c r="M11" s="359">
        <f t="shared" si="0"/>
        <v>0</v>
      </c>
    </row>
    <row r="12" spans="1:13" x14ac:dyDescent="0.3">
      <c r="A12" s="114" t="s">
        <v>23</v>
      </c>
      <c r="B12" s="2"/>
      <c r="C12" s="2"/>
      <c r="D12" s="13"/>
      <c r="E12" s="2"/>
      <c r="F12" s="12"/>
      <c r="G12" s="19">
        <f>G7*G6</f>
        <v>0</v>
      </c>
      <c r="H12" s="19">
        <f t="shared" ref="H12:I12" si="4">H7*H6</f>
        <v>0</v>
      </c>
      <c r="I12" s="19">
        <f t="shared" si="4"/>
        <v>0</v>
      </c>
      <c r="J12" s="19">
        <f>J7*J6</f>
        <v>0</v>
      </c>
      <c r="K12" s="359">
        <f t="shared" si="3"/>
        <v>0</v>
      </c>
      <c r="L12" s="19"/>
      <c r="M12" s="359">
        <f t="shared" si="0"/>
        <v>0</v>
      </c>
    </row>
    <row r="13" spans="1:13" x14ac:dyDescent="0.3">
      <c r="A13" s="114" t="s">
        <v>22</v>
      </c>
      <c r="B13" s="2"/>
      <c r="C13" s="2"/>
      <c r="D13" s="13"/>
      <c r="E13" s="2"/>
      <c r="F13" s="12"/>
      <c r="G13" s="438"/>
      <c r="H13" s="438"/>
      <c r="I13" s="438"/>
      <c r="J13" s="438"/>
      <c r="K13" s="359">
        <f t="shared" si="3"/>
        <v>0</v>
      </c>
      <c r="L13" s="19"/>
      <c r="M13" s="359">
        <f t="shared" si="0"/>
        <v>0</v>
      </c>
    </row>
    <row r="14" spans="1:13" x14ac:dyDescent="0.3">
      <c r="A14" s="114" t="s">
        <v>21</v>
      </c>
      <c r="B14" s="2"/>
      <c r="C14" s="2"/>
      <c r="D14" s="13"/>
      <c r="E14" s="2"/>
      <c r="F14" s="12"/>
      <c r="G14" s="438"/>
      <c r="H14" s="438"/>
      <c r="I14" s="438"/>
      <c r="J14" s="438"/>
      <c r="K14" s="359">
        <f t="shared" si="3"/>
        <v>0</v>
      </c>
      <c r="L14" s="19"/>
      <c r="M14" s="359">
        <f t="shared" si="0"/>
        <v>0</v>
      </c>
    </row>
    <row r="15" spans="1:13" x14ac:dyDescent="0.3">
      <c r="A15" s="114" t="s">
        <v>84</v>
      </c>
      <c r="B15" s="2"/>
      <c r="C15" s="2"/>
      <c r="D15" s="13"/>
      <c r="E15" s="2"/>
      <c r="F15" s="12"/>
      <c r="G15" s="438"/>
      <c r="H15" s="438"/>
      <c r="I15" s="438"/>
      <c r="J15" s="438"/>
      <c r="K15" s="359">
        <f t="shared" si="3"/>
        <v>0</v>
      </c>
      <c r="L15" s="19"/>
      <c r="M15" s="359">
        <f t="shared" si="0"/>
        <v>0</v>
      </c>
    </row>
    <row r="16" spans="1:13" x14ac:dyDescent="0.3">
      <c r="A16" s="114" t="s">
        <v>174</v>
      </c>
      <c r="B16" s="2"/>
      <c r="C16" s="2"/>
      <c r="D16" s="13"/>
      <c r="E16" s="2"/>
      <c r="F16" s="12"/>
      <c r="G16" s="438"/>
      <c r="H16" s="438"/>
      <c r="I16" s="438"/>
      <c r="J16" s="438"/>
      <c r="K16" s="359">
        <f t="shared" si="3"/>
        <v>0</v>
      </c>
      <c r="L16" s="19"/>
      <c r="M16" s="359">
        <f t="shared" si="0"/>
        <v>0</v>
      </c>
    </row>
    <row r="17" spans="1:13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/>
      <c r="I17" s="439"/>
      <c r="J17" s="439"/>
      <c r="K17" s="359">
        <f t="shared" si="3"/>
        <v>0</v>
      </c>
      <c r="L17" s="19">
        <v>0</v>
      </c>
      <c r="M17" s="359">
        <f t="shared" si="0"/>
        <v>0</v>
      </c>
    </row>
    <row r="18" spans="1:13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0</v>
      </c>
      <c r="H18" s="315">
        <f>SUM(H11:H17)</f>
        <v>0</v>
      </c>
      <c r="I18" s="315">
        <f>SUM(I11:I17)</f>
        <v>0</v>
      </c>
      <c r="J18" s="315">
        <f>SUM(J11:J17)</f>
        <v>0</v>
      </c>
      <c r="K18" s="441">
        <f>SUM(K11:K17)</f>
        <v>0</v>
      </c>
      <c r="L18" s="35"/>
      <c r="M18" s="441">
        <f>SUM(M11:M17)</f>
        <v>0</v>
      </c>
    </row>
    <row r="19" spans="1:13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 t="e">
        <f t="shared" ref="G19:M19" si="5">G18/G3</f>
        <v>#DIV/0!</v>
      </c>
      <c r="H19" s="448" t="e">
        <f t="shared" si="5"/>
        <v>#DIV/0!</v>
      </c>
      <c r="I19" s="448" t="e">
        <f t="shared" si="5"/>
        <v>#DIV/0!</v>
      </c>
      <c r="J19" s="448" t="e">
        <f t="shared" si="5"/>
        <v>#DIV/0!</v>
      </c>
      <c r="K19" s="442" t="e">
        <f t="shared" si="5"/>
        <v>#DIV/0!</v>
      </c>
      <c r="L19" s="431" t="e">
        <f t="shared" si="5"/>
        <v>#DIV/0!</v>
      </c>
      <c r="M19" s="442" t="e">
        <f t="shared" si="5"/>
        <v>#DIV/0!</v>
      </c>
    </row>
    <row r="20" spans="1:13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0</v>
      </c>
      <c r="H20" s="20">
        <f>H5*$F20</f>
        <v>0</v>
      </c>
      <c r="I20" s="19">
        <f>I5*$F20</f>
        <v>0</v>
      </c>
      <c r="J20" s="19">
        <f>J5*$F20</f>
        <v>0</v>
      </c>
      <c r="K20" s="359">
        <f>SUM(G20:J20)</f>
        <v>0</v>
      </c>
      <c r="L20" s="19">
        <f>L5*$F20</f>
        <v>0</v>
      </c>
      <c r="M20" s="359">
        <f>SUM(G20:L20)</f>
        <v>0</v>
      </c>
    </row>
    <row r="21" spans="1:13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0</v>
      </c>
      <c r="H21" s="26">
        <f>H5*$F21</f>
        <v>0</v>
      </c>
      <c r="I21" s="28">
        <f>I5*$F21</f>
        <v>0</v>
      </c>
      <c r="J21" s="28">
        <f>J5*$F21</f>
        <v>0</v>
      </c>
      <c r="K21" s="357">
        <f>SUM(G21:J21)</f>
        <v>0</v>
      </c>
      <c r="L21" s="28">
        <f>L5*$F21</f>
        <v>0</v>
      </c>
      <c r="M21" s="357">
        <f>SUM(G21:L21)</f>
        <v>0</v>
      </c>
    </row>
    <row r="22" spans="1:13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M22" si="6">SUM(G20:G21)</f>
        <v>0</v>
      </c>
      <c r="H22" s="28">
        <f t="shared" si="6"/>
        <v>0</v>
      </c>
      <c r="I22" s="28">
        <f t="shared" si="6"/>
        <v>0</v>
      </c>
      <c r="J22" s="28">
        <f t="shared" si="6"/>
        <v>0</v>
      </c>
      <c r="K22" s="357">
        <f t="shared" si="6"/>
        <v>0</v>
      </c>
      <c r="L22" s="28">
        <f t="shared" si="6"/>
        <v>0</v>
      </c>
      <c r="M22" s="441">
        <f t="shared" si="6"/>
        <v>0</v>
      </c>
    </row>
    <row r="23" spans="1:13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359">
        <f t="shared" ref="K23:K28" si="7">SUM(G23:J23)</f>
        <v>360</v>
      </c>
      <c r="L23" s="19">
        <v>0</v>
      </c>
      <c r="M23" s="359">
        <f>K23+L23</f>
        <v>360</v>
      </c>
    </row>
    <row r="24" spans="1:13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359">
        <f t="shared" si="7"/>
        <v>1398</v>
      </c>
      <c r="L24" s="19">
        <v>0</v>
      </c>
      <c r="M24" s="359">
        <f t="shared" ref="M24:M32" si="8">K24+L24</f>
        <v>1398</v>
      </c>
    </row>
    <row r="25" spans="1:13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359">
        <f t="shared" si="7"/>
        <v>2300</v>
      </c>
      <c r="L25" s="19">
        <v>0</v>
      </c>
      <c r="M25" s="359">
        <f t="shared" si="8"/>
        <v>2300</v>
      </c>
    </row>
    <row r="26" spans="1:13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359">
        <f t="shared" si="7"/>
        <v>268</v>
      </c>
      <c r="L26" s="19">
        <v>0</v>
      </c>
      <c r="M26" s="359">
        <f t="shared" si="8"/>
        <v>268</v>
      </c>
    </row>
    <row r="27" spans="1:13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359">
        <f t="shared" si="7"/>
        <v>360</v>
      </c>
      <c r="L27" s="15">
        <v>0</v>
      </c>
      <c r="M27" s="359">
        <f t="shared" si="8"/>
        <v>360</v>
      </c>
    </row>
    <row r="28" spans="1:13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357">
        <f t="shared" si="7"/>
        <v>11200</v>
      </c>
      <c r="L28" s="75">
        <v>0</v>
      </c>
      <c r="M28" s="357">
        <f t="shared" si="8"/>
        <v>11200</v>
      </c>
    </row>
    <row r="29" spans="1:13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357">
        <f>SUM(K23:K28)</f>
        <v>15886</v>
      </c>
      <c r="L29" s="28">
        <f t="shared" ref="L29" si="10">SUM(L23:L28)</f>
        <v>0</v>
      </c>
      <c r="M29" s="357">
        <f t="shared" si="8"/>
        <v>15886</v>
      </c>
    </row>
    <row r="30" spans="1:13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L30" si="11">G18+G22+G23+G24+G25+G26+G27+G28</f>
        <v>4280</v>
      </c>
      <c r="H30" s="323">
        <f t="shared" si="11"/>
        <v>4280</v>
      </c>
      <c r="I30" s="323">
        <f t="shared" si="11"/>
        <v>2813</v>
      </c>
      <c r="J30" s="323">
        <f t="shared" si="11"/>
        <v>4513</v>
      </c>
      <c r="K30" s="321">
        <f t="shared" si="11"/>
        <v>15886</v>
      </c>
      <c r="L30" s="432">
        <f t="shared" si="11"/>
        <v>0</v>
      </c>
      <c r="M30" s="321">
        <f t="shared" si="8"/>
        <v>15886</v>
      </c>
    </row>
    <row r="31" spans="1:13" ht="16.8" thickTop="1" thickBot="1" x14ac:dyDescent="0.35">
      <c r="A31" s="114"/>
      <c r="D31" s="11"/>
      <c r="F31" s="135"/>
      <c r="G31" s="19"/>
      <c r="H31" s="20"/>
      <c r="I31" s="19"/>
      <c r="J31" s="19"/>
      <c r="K31" s="359"/>
      <c r="L31" s="19"/>
      <c r="M31" s="359">
        <f t="shared" si="8"/>
        <v>0</v>
      </c>
    </row>
    <row r="32" spans="1:13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-4280</v>
      </c>
      <c r="H32" s="453">
        <f>H3-H30</f>
        <v>-4280</v>
      </c>
      <c r="I32" s="453">
        <f>I3-I30</f>
        <v>-2813</v>
      </c>
      <c r="J32" s="453">
        <f>J3-J30</f>
        <v>-4513</v>
      </c>
      <c r="K32" s="454">
        <f>K3-K30</f>
        <v>-15886</v>
      </c>
      <c r="L32" s="453">
        <f>L3-L11</f>
        <v>0</v>
      </c>
      <c r="M32" s="454">
        <f t="shared" si="8"/>
        <v>-15886</v>
      </c>
    </row>
    <row r="33" spans="1:13" ht="16.2" thickBot="1" x14ac:dyDescent="0.35">
      <c r="A33" s="261" t="s">
        <v>0</v>
      </c>
      <c r="B33" s="320"/>
      <c r="C33" s="320"/>
      <c r="D33" s="455"/>
      <c r="E33" s="320"/>
      <c r="F33" s="456"/>
      <c r="G33" s="457" t="e">
        <f t="shared" ref="G33:M33" si="12">G32/G3</f>
        <v>#DIV/0!</v>
      </c>
      <c r="H33" s="457" t="e">
        <f t="shared" si="12"/>
        <v>#DIV/0!</v>
      </c>
      <c r="I33" s="457" t="e">
        <f t="shared" si="12"/>
        <v>#DIV/0!</v>
      </c>
      <c r="J33" s="457" t="e">
        <f t="shared" si="12"/>
        <v>#DIV/0!</v>
      </c>
      <c r="K33" s="458" t="e">
        <f t="shared" si="12"/>
        <v>#DIV/0!</v>
      </c>
      <c r="L33" s="459" t="e">
        <f t="shared" si="12"/>
        <v>#DIV/0!</v>
      </c>
      <c r="M33" s="458" t="e">
        <f t="shared" si="12"/>
        <v>#DIV/0!</v>
      </c>
    </row>
    <row r="34" spans="1:13" ht="15.75" hidden="1" customHeight="1" x14ac:dyDescent="0.3">
      <c r="A34" s="114"/>
      <c r="F34" s="135"/>
      <c r="K34" s="296"/>
      <c r="M34" s="296"/>
    </row>
    <row r="35" spans="1:13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K35" s="307">
        <f>SUM(G35:I35)</f>
        <v>0</v>
      </c>
      <c r="M35" s="307">
        <f>SUM(G35:J35)</f>
        <v>0</v>
      </c>
    </row>
    <row r="36" spans="1:13" ht="15.75" hidden="1" customHeight="1" x14ac:dyDescent="0.3">
      <c r="A36" s="114" t="s">
        <v>154</v>
      </c>
      <c r="F36" s="135"/>
      <c r="G36" s="2">
        <f>G6</f>
        <v>2.15</v>
      </c>
      <c r="K36" s="296"/>
      <c r="M36" s="296"/>
    </row>
    <row r="37" spans="1:13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308" t="s">
        <v>83</v>
      </c>
      <c r="L37" s="116"/>
      <c r="M37" s="308" t="s">
        <v>83</v>
      </c>
    </row>
    <row r="38" spans="1:13" ht="31.5" hidden="1" customHeight="1" x14ac:dyDescent="0.3">
      <c r="A38" s="130" t="s">
        <v>73</v>
      </c>
      <c r="F38" s="135"/>
      <c r="G38" s="20">
        <f>G7*G37</f>
        <v>0</v>
      </c>
      <c r="H38" s="20">
        <f>H7*0.2</f>
        <v>0</v>
      </c>
      <c r="I38" s="20">
        <f>I7*0.2</f>
        <v>0</v>
      </c>
      <c r="J38" s="91">
        <v>0</v>
      </c>
      <c r="K38" s="300">
        <f>SUM(G38:J38)</f>
        <v>0</v>
      </c>
      <c r="L38" s="91">
        <v>0</v>
      </c>
      <c r="M38" s="300">
        <f>SUM(G38:L38)</f>
        <v>0</v>
      </c>
    </row>
    <row r="39" spans="1:13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-4280</v>
      </c>
      <c r="H39" s="98">
        <f>H32+H38</f>
        <v>-4280</v>
      </c>
      <c r="I39" s="98">
        <f>I32+I38</f>
        <v>-2813</v>
      </c>
      <c r="J39" s="98">
        <f>J38</f>
        <v>0</v>
      </c>
      <c r="K39" s="309">
        <f>K32+K38</f>
        <v>-15886</v>
      </c>
      <c r="L39" s="98">
        <f>L38</f>
        <v>0</v>
      </c>
      <c r="M39" s="309">
        <f>M32+M38</f>
        <v>-15886</v>
      </c>
    </row>
    <row r="40" spans="1:13" ht="15.75" hidden="1" customHeight="1" x14ac:dyDescent="0.3">
      <c r="A40" s="130"/>
      <c r="K40" s="296"/>
      <c r="M40" s="296"/>
    </row>
    <row r="41" spans="1:13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0</v>
      </c>
      <c r="H41" s="20"/>
      <c r="I41" s="19"/>
      <c r="J41" s="19"/>
      <c r="K41" s="300"/>
      <c r="L41" s="19"/>
      <c r="M41" s="300"/>
    </row>
    <row r="42" spans="1:13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 t="e">
        <f>G33+G40</f>
        <v>#DIV/0!</v>
      </c>
      <c r="H42" s="98" t="e">
        <f>H33+H40</f>
        <v>#DIV/0!</v>
      </c>
      <c r="I42" s="98" t="e">
        <f>I33+I40</f>
        <v>#DIV/0!</v>
      </c>
      <c r="J42" s="98">
        <f>J40</f>
        <v>0</v>
      </c>
      <c r="K42" s="309" t="e">
        <f>K33+K40</f>
        <v>#DIV/0!</v>
      </c>
      <c r="L42" s="98">
        <f>L40</f>
        <v>0</v>
      </c>
      <c r="M42" s="309" t="e">
        <f>M33+M40</f>
        <v>#DIV/0!</v>
      </c>
    </row>
    <row r="43" spans="1:13" ht="16.5" hidden="1" customHeight="1" thickTop="1" x14ac:dyDescent="0.3">
      <c r="A43" s="130"/>
      <c r="K43" s="310"/>
      <c r="M43" s="310"/>
    </row>
    <row r="44" spans="1:13" ht="15.75" hidden="1" customHeight="1" x14ac:dyDescent="0.3">
      <c r="A44" s="130" t="s">
        <v>159</v>
      </c>
      <c r="G44" s="91">
        <f>G22*70%</f>
        <v>0</v>
      </c>
      <c r="K44" s="296"/>
      <c r="M44" s="296"/>
    </row>
    <row r="45" spans="1:13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0</v>
      </c>
      <c r="H45" s="20"/>
      <c r="I45" s="19"/>
      <c r="J45" s="19"/>
      <c r="K45" s="311"/>
      <c r="L45" s="19"/>
      <c r="M45" s="311"/>
    </row>
    <row r="46" spans="1:13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-4280</v>
      </c>
      <c r="H46" s="98">
        <f>H35+H43</f>
        <v>0</v>
      </c>
      <c r="I46" s="98">
        <f>I35+I43</f>
        <v>0</v>
      </c>
      <c r="J46" s="98">
        <f>J43</f>
        <v>0</v>
      </c>
      <c r="K46" s="309">
        <f>K35+K43</f>
        <v>0</v>
      </c>
      <c r="L46" s="98">
        <f>L43</f>
        <v>0</v>
      </c>
      <c r="M46" s="309">
        <f>M35+M43</f>
        <v>0</v>
      </c>
    </row>
    <row r="47" spans="1:13" ht="16.2" thickBot="1" x14ac:dyDescent="0.35">
      <c r="A47" s="11"/>
      <c r="K47" s="292"/>
      <c r="M47" s="296"/>
    </row>
    <row r="48" spans="1:13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/>
      <c r="H48" s="429"/>
      <c r="I48" s="429"/>
      <c r="J48" s="429"/>
      <c r="K48" s="418">
        <f>SUM(G48:J48)</f>
        <v>0</v>
      </c>
      <c r="L48" s="279"/>
      <c r="M48" s="418"/>
    </row>
    <row r="49" spans="1:13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/>
      <c r="H49" s="430"/>
      <c r="I49" s="430"/>
      <c r="J49" s="430"/>
      <c r="K49" s="357">
        <f>SUM(G49:J49)</f>
        <v>0</v>
      </c>
      <c r="L49" s="28"/>
      <c r="M49" s="357"/>
    </row>
    <row r="50" spans="1:13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M50" si="13">SUM(G48:G49)</f>
        <v>0</v>
      </c>
      <c r="H50" s="28">
        <f t="shared" si="13"/>
        <v>0</v>
      </c>
      <c r="I50" s="28">
        <f t="shared" si="13"/>
        <v>0</v>
      </c>
      <c r="J50" s="28">
        <f t="shared" si="13"/>
        <v>0</v>
      </c>
      <c r="K50" s="357">
        <f t="shared" si="13"/>
        <v>0</v>
      </c>
      <c r="L50" s="28">
        <f t="shared" si="13"/>
        <v>0</v>
      </c>
      <c r="M50" s="441">
        <f t="shared" si="13"/>
        <v>0</v>
      </c>
    </row>
    <row r="51" spans="1:13" ht="16.2" thickBot="1" x14ac:dyDescent="0.35">
      <c r="A51" s="257" t="s">
        <v>170</v>
      </c>
      <c r="K51" s="292"/>
      <c r="M51" s="296"/>
    </row>
    <row r="52" spans="1:13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0</v>
      </c>
      <c r="H52" s="278">
        <f t="shared" si="14"/>
        <v>0</v>
      </c>
      <c r="I52" s="279">
        <f t="shared" si="14"/>
        <v>0</v>
      </c>
      <c r="J52" s="279">
        <f t="shared" si="14"/>
        <v>0</v>
      </c>
      <c r="K52" s="418">
        <f>SUM(G52:J52)</f>
        <v>0</v>
      </c>
      <c r="L52" s="279"/>
      <c r="M52" s="418"/>
    </row>
    <row r="53" spans="1:13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0</v>
      </c>
      <c r="H53" s="26">
        <f t="shared" si="14"/>
        <v>0</v>
      </c>
      <c r="I53" s="28">
        <f t="shared" si="14"/>
        <v>0</v>
      </c>
      <c r="J53" s="28">
        <f t="shared" si="14"/>
        <v>0</v>
      </c>
      <c r="K53" s="357">
        <f>SUM(G53:J53)</f>
        <v>0</v>
      </c>
      <c r="L53" s="28"/>
      <c r="M53" s="357"/>
    </row>
    <row r="54" spans="1:13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M54" si="15">SUM(G52:G53)</f>
        <v>0</v>
      </c>
      <c r="H54" s="28">
        <f t="shared" si="15"/>
        <v>0</v>
      </c>
      <c r="I54" s="28">
        <f t="shared" si="15"/>
        <v>0</v>
      </c>
      <c r="J54" s="28">
        <f t="shared" si="15"/>
        <v>0</v>
      </c>
      <c r="K54" s="357">
        <f t="shared" si="15"/>
        <v>0</v>
      </c>
      <c r="L54" s="28">
        <f t="shared" si="15"/>
        <v>0</v>
      </c>
      <c r="M54" s="441">
        <f t="shared" si="15"/>
        <v>0</v>
      </c>
    </row>
    <row r="55" spans="1:13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460">
        <f>K54+M32</f>
        <v>-15886</v>
      </c>
    </row>
  </sheetData>
  <mergeCells count="3">
    <mergeCell ref="B1:C1"/>
    <mergeCell ref="E1:F1"/>
    <mergeCell ref="G1:M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91296-AE48-4F8E-BBC1-E562DD668C1B}">
  <sheetPr>
    <pageSetUpPr fitToPage="1"/>
  </sheetPr>
  <dimension ref="A1:M55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G2" sqref="G2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0" width="14.109375" style="2" customWidth="1"/>
    <col min="11" max="11" width="13.44140625" style="2" customWidth="1"/>
    <col min="12" max="12" width="14.21875" style="2" customWidth="1"/>
    <col min="13" max="13" width="13.44140625" style="2" customWidth="1"/>
    <col min="14" max="16384" width="9.109375" style="1"/>
  </cols>
  <sheetData>
    <row r="1" spans="1:13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46143</v>
      </c>
      <c r="H1" s="490"/>
      <c r="I1" s="490"/>
      <c r="J1" s="490"/>
      <c r="K1" s="490"/>
      <c r="L1" s="490"/>
      <c r="M1" s="491"/>
    </row>
    <row r="2" spans="1:13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176</v>
      </c>
      <c r="K2" s="331" t="s">
        <v>34</v>
      </c>
      <c r="L2" s="353" t="s">
        <v>59</v>
      </c>
      <c r="M2" s="443" t="s">
        <v>34</v>
      </c>
    </row>
    <row r="3" spans="1:13" ht="23.25" customHeight="1" thickBot="1" x14ac:dyDescent="0.35">
      <c r="A3" s="112" t="s">
        <v>33</v>
      </c>
      <c r="B3" s="65"/>
      <c r="C3" s="65"/>
      <c r="D3" s="7"/>
      <c r="E3" s="65"/>
      <c r="F3" s="133"/>
      <c r="G3" s="433"/>
      <c r="H3" s="433"/>
      <c r="I3" s="433"/>
      <c r="J3" s="433"/>
      <c r="K3" s="294">
        <f>SUM(G3:J3)</f>
        <v>0</v>
      </c>
      <c r="L3" s="430"/>
      <c r="M3" s="357">
        <f>K3+L3</f>
        <v>0</v>
      </c>
    </row>
    <row r="4" spans="1:13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/>
      <c r="H4" s="434"/>
      <c r="I4" s="434"/>
      <c r="J4" s="434"/>
      <c r="K4" s="295">
        <f>SUM(G4:J4)</f>
        <v>0</v>
      </c>
      <c r="L4" s="437"/>
      <c r="M4" s="444">
        <f t="shared" ref="M4:M17" si="0">K4+L4</f>
        <v>0</v>
      </c>
    </row>
    <row r="5" spans="1:13" x14ac:dyDescent="0.3">
      <c r="A5" s="114" t="s">
        <v>32</v>
      </c>
      <c r="D5" s="11"/>
      <c r="F5" s="135"/>
      <c r="G5" s="435"/>
      <c r="H5" s="435"/>
      <c r="I5" s="436"/>
      <c r="J5" s="436"/>
      <c r="K5" s="296">
        <f>SUM(G5:J5)</f>
        <v>0</v>
      </c>
      <c r="M5" s="358"/>
    </row>
    <row r="6" spans="1:13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296">
        <v>2.15</v>
      </c>
      <c r="M6" s="358"/>
    </row>
    <row r="7" spans="1:13" x14ac:dyDescent="0.3">
      <c r="A7" s="114" t="s">
        <v>30</v>
      </c>
      <c r="B7" s="59"/>
      <c r="C7" s="59"/>
      <c r="D7" s="60"/>
      <c r="E7" s="59"/>
      <c r="F7" s="136"/>
      <c r="G7" s="462"/>
      <c r="H7" s="462"/>
      <c r="I7" s="462"/>
      <c r="J7" s="462"/>
      <c r="K7" s="297"/>
      <c r="L7" s="101"/>
      <c r="M7" s="445"/>
    </row>
    <row r="8" spans="1:13" x14ac:dyDescent="0.3">
      <c r="A8" s="114" t="s">
        <v>29</v>
      </c>
      <c r="B8" s="59"/>
      <c r="C8" s="59"/>
      <c r="D8" s="60"/>
      <c r="E8" s="59"/>
      <c r="F8" s="136"/>
      <c r="G8" s="57" t="e">
        <f t="shared" ref="G8:J8" si="1">G5/G7</f>
        <v>#DIV/0!</v>
      </c>
      <c r="H8" s="57" t="e">
        <f t="shared" si="1"/>
        <v>#DIV/0!</v>
      </c>
      <c r="I8" s="57" t="e">
        <f t="shared" si="1"/>
        <v>#DIV/0!</v>
      </c>
      <c r="J8" s="57" t="e">
        <f t="shared" si="1"/>
        <v>#DIV/0!</v>
      </c>
      <c r="K8" s="297"/>
      <c r="L8" s="101"/>
      <c r="M8" s="445"/>
    </row>
    <row r="9" spans="1:13" ht="16.2" thickBot="1" x14ac:dyDescent="0.35">
      <c r="A9" s="112" t="s">
        <v>66</v>
      </c>
      <c r="B9" s="55"/>
      <c r="C9" s="55"/>
      <c r="D9" s="56"/>
      <c r="E9" s="55"/>
      <c r="F9" s="140"/>
      <c r="G9" s="92" t="e">
        <f t="shared" ref="G9:K9" si="2">G3/G5</f>
        <v>#DIV/0!</v>
      </c>
      <c r="H9" s="92" t="e">
        <f t="shared" si="2"/>
        <v>#DIV/0!</v>
      </c>
      <c r="I9" s="92" t="e">
        <f t="shared" si="2"/>
        <v>#DIV/0!</v>
      </c>
      <c r="J9" s="92" t="e">
        <f t="shared" si="2"/>
        <v>#DIV/0!</v>
      </c>
      <c r="K9" s="298" t="e">
        <f t="shared" si="2"/>
        <v>#DIV/0!</v>
      </c>
      <c r="L9" s="4"/>
      <c r="M9" s="446"/>
    </row>
    <row r="10" spans="1:13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267"/>
      <c r="L10" s="356"/>
      <c r="M10" s="447"/>
    </row>
    <row r="11" spans="1:13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359">
        <f t="shared" ref="K11:K17" si="3">SUM(G11:J11)</f>
        <v>0</v>
      </c>
      <c r="L11" s="438"/>
      <c r="M11" s="359">
        <f t="shared" si="0"/>
        <v>0</v>
      </c>
    </row>
    <row r="12" spans="1:13" x14ac:dyDescent="0.3">
      <c r="A12" s="114" t="s">
        <v>23</v>
      </c>
      <c r="B12" s="2"/>
      <c r="C12" s="2"/>
      <c r="D12" s="13"/>
      <c r="E12" s="2"/>
      <c r="F12" s="12"/>
      <c r="G12" s="19">
        <f>G7*G6</f>
        <v>0</v>
      </c>
      <c r="H12" s="19">
        <f t="shared" ref="H12:I12" si="4">H7*H6</f>
        <v>0</v>
      </c>
      <c r="I12" s="19">
        <f t="shared" si="4"/>
        <v>0</v>
      </c>
      <c r="J12" s="19">
        <f>J7*J6</f>
        <v>0</v>
      </c>
      <c r="K12" s="359">
        <f t="shared" si="3"/>
        <v>0</v>
      </c>
      <c r="L12" s="19"/>
      <c r="M12" s="359">
        <f t="shared" si="0"/>
        <v>0</v>
      </c>
    </row>
    <row r="13" spans="1:13" x14ac:dyDescent="0.3">
      <c r="A13" s="114" t="s">
        <v>22</v>
      </c>
      <c r="B13" s="2"/>
      <c r="C13" s="2"/>
      <c r="D13" s="13"/>
      <c r="E13" s="2"/>
      <c r="F13" s="12"/>
      <c r="G13" s="438"/>
      <c r="H13" s="438"/>
      <c r="I13" s="438"/>
      <c r="J13" s="438"/>
      <c r="K13" s="359">
        <f t="shared" si="3"/>
        <v>0</v>
      </c>
      <c r="L13" s="19"/>
      <c r="M13" s="359">
        <f t="shared" si="0"/>
        <v>0</v>
      </c>
    </row>
    <row r="14" spans="1:13" x14ac:dyDescent="0.3">
      <c r="A14" s="114" t="s">
        <v>21</v>
      </c>
      <c r="B14" s="2"/>
      <c r="C14" s="2"/>
      <c r="D14" s="13"/>
      <c r="E14" s="2"/>
      <c r="F14" s="12"/>
      <c r="G14" s="438"/>
      <c r="H14" s="438"/>
      <c r="I14" s="438"/>
      <c r="J14" s="438"/>
      <c r="K14" s="359">
        <f t="shared" si="3"/>
        <v>0</v>
      </c>
      <c r="L14" s="19"/>
      <c r="M14" s="359">
        <f t="shared" si="0"/>
        <v>0</v>
      </c>
    </row>
    <row r="15" spans="1:13" x14ac:dyDescent="0.3">
      <c r="A15" s="114" t="s">
        <v>84</v>
      </c>
      <c r="B15" s="2"/>
      <c r="C15" s="2"/>
      <c r="D15" s="13"/>
      <c r="E15" s="2"/>
      <c r="F15" s="12"/>
      <c r="G15" s="438"/>
      <c r="H15" s="438"/>
      <c r="I15" s="438"/>
      <c r="J15" s="438"/>
      <c r="K15" s="359">
        <f t="shared" si="3"/>
        <v>0</v>
      </c>
      <c r="L15" s="19"/>
      <c r="M15" s="359">
        <f t="shared" si="0"/>
        <v>0</v>
      </c>
    </row>
    <row r="16" spans="1:13" x14ac:dyDescent="0.3">
      <c r="A16" s="114" t="s">
        <v>174</v>
      </c>
      <c r="B16" s="2"/>
      <c r="C16" s="2"/>
      <c r="D16" s="13"/>
      <c r="E16" s="2"/>
      <c r="F16" s="12"/>
      <c r="G16" s="438"/>
      <c r="H16" s="438"/>
      <c r="I16" s="438"/>
      <c r="J16" s="438"/>
      <c r="K16" s="359">
        <f t="shared" si="3"/>
        <v>0</v>
      </c>
      <c r="L16" s="19"/>
      <c r="M16" s="359">
        <f t="shared" si="0"/>
        <v>0</v>
      </c>
    </row>
    <row r="17" spans="1:13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/>
      <c r="I17" s="439"/>
      <c r="J17" s="439"/>
      <c r="K17" s="359">
        <f t="shared" si="3"/>
        <v>0</v>
      </c>
      <c r="L17" s="19">
        <v>0</v>
      </c>
      <c r="M17" s="359">
        <f t="shared" si="0"/>
        <v>0</v>
      </c>
    </row>
    <row r="18" spans="1:13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0</v>
      </c>
      <c r="H18" s="315">
        <f>SUM(H11:H17)</f>
        <v>0</v>
      </c>
      <c r="I18" s="315">
        <f>SUM(I11:I17)</f>
        <v>0</v>
      </c>
      <c r="J18" s="315">
        <f>SUM(J11:J17)</f>
        <v>0</v>
      </c>
      <c r="K18" s="441">
        <f>SUM(K11:K17)</f>
        <v>0</v>
      </c>
      <c r="L18" s="35"/>
      <c r="M18" s="441">
        <f>SUM(M11:M17)</f>
        <v>0</v>
      </c>
    </row>
    <row r="19" spans="1:13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 t="e">
        <f t="shared" ref="G19:M19" si="5">G18/G3</f>
        <v>#DIV/0!</v>
      </c>
      <c r="H19" s="448" t="e">
        <f t="shared" si="5"/>
        <v>#DIV/0!</v>
      </c>
      <c r="I19" s="448" t="e">
        <f t="shared" si="5"/>
        <v>#DIV/0!</v>
      </c>
      <c r="J19" s="448" t="e">
        <f t="shared" si="5"/>
        <v>#DIV/0!</v>
      </c>
      <c r="K19" s="442" t="e">
        <f t="shared" si="5"/>
        <v>#DIV/0!</v>
      </c>
      <c r="L19" s="431" t="e">
        <f t="shared" si="5"/>
        <v>#DIV/0!</v>
      </c>
      <c r="M19" s="442" t="e">
        <f t="shared" si="5"/>
        <v>#DIV/0!</v>
      </c>
    </row>
    <row r="20" spans="1:13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0</v>
      </c>
      <c r="H20" s="20">
        <f>H5*$F20</f>
        <v>0</v>
      </c>
      <c r="I20" s="19">
        <f>I5*$F20</f>
        <v>0</v>
      </c>
      <c r="J20" s="19">
        <f>J5*$F20</f>
        <v>0</v>
      </c>
      <c r="K20" s="359">
        <f>SUM(G20:J20)</f>
        <v>0</v>
      </c>
      <c r="L20" s="19">
        <f>L5*$F20</f>
        <v>0</v>
      </c>
      <c r="M20" s="359">
        <f>SUM(G20:L20)</f>
        <v>0</v>
      </c>
    </row>
    <row r="21" spans="1:13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0</v>
      </c>
      <c r="H21" s="26">
        <f>H5*$F21</f>
        <v>0</v>
      </c>
      <c r="I21" s="28">
        <f>I5*$F21</f>
        <v>0</v>
      </c>
      <c r="J21" s="28">
        <f>J5*$F21</f>
        <v>0</v>
      </c>
      <c r="K21" s="357">
        <f>SUM(G21:J21)</f>
        <v>0</v>
      </c>
      <c r="L21" s="28">
        <f>L5*$F21</f>
        <v>0</v>
      </c>
      <c r="M21" s="357">
        <f>SUM(G21:L21)</f>
        <v>0</v>
      </c>
    </row>
    <row r="22" spans="1:13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M22" si="6">SUM(G20:G21)</f>
        <v>0</v>
      </c>
      <c r="H22" s="28">
        <f t="shared" si="6"/>
        <v>0</v>
      </c>
      <c r="I22" s="28">
        <f t="shared" si="6"/>
        <v>0</v>
      </c>
      <c r="J22" s="28">
        <f t="shared" si="6"/>
        <v>0</v>
      </c>
      <c r="K22" s="357">
        <f t="shared" si="6"/>
        <v>0</v>
      </c>
      <c r="L22" s="28">
        <f t="shared" si="6"/>
        <v>0</v>
      </c>
      <c r="M22" s="441">
        <f t="shared" si="6"/>
        <v>0</v>
      </c>
    </row>
    <row r="23" spans="1:13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359">
        <f t="shared" ref="K23:K28" si="7">SUM(G23:J23)</f>
        <v>360</v>
      </c>
      <c r="L23" s="19">
        <v>0</v>
      </c>
      <c r="M23" s="359">
        <f>K23+L23</f>
        <v>360</v>
      </c>
    </row>
    <row r="24" spans="1:13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359">
        <f t="shared" si="7"/>
        <v>1398</v>
      </c>
      <c r="L24" s="19">
        <v>0</v>
      </c>
      <c r="M24" s="359">
        <f t="shared" ref="M24:M32" si="8">K24+L24</f>
        <v>1398</v>
      </c>
    </row>
    <row r="25" spans="1:13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359">
        <f t="shared" si="7"/>
        <v>2300</v>
      </c>
      <c r="L25" s="19">
        <v>0</v>
      </c>
      <c r="M25" s="359">
        <f t="shared" si="8"/>
        <v>2300</v>
      </c>
    </row>
    <row r="26" spans="1:13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359">
        <f t="shared" si="7"/>
        <v>268</v>
      </c>
      <c r="L26" s="19">
        <v>0</v>
      </c>
      <c r="M26" s="359">
        <f t="shared" si="8"/>
        <v>268</v>
      </c>
    </row>
    <row r="27" spans="1:13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359">
        <f t="shared" si="7"/>
        <v>360</v>
      </c>
      <c r="L27" s="15">
        <v>0</v>
      </c>
      <c r="M27" s="359">
        <f t="shared" si="8"/>
        <v>360</v>
      </c>
    </row>
    <row r="28" spans="1:13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357">
        <f t="shared" si="7"/>
        <v>11200</v>
      </c>
      <c r="L28" s="75">
        <v>0</v>
      </c>
      <c r="M28" s="357">
        <f t="shared" si="8"/>
        <v>11200</v>
      </c>
    </row>
    <row r="29" spans="1:13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357">
        <f>SUM(K23:K28)</f>
        <v>15886</v>
      </c>
      <c r="L29" s="28">
        <f t="shared" ref="L29" si="10">SUM(L23:L28)</f>
        <v>0</v>
      </c>
      <c r="M29" s="357">
        <f t="shared" si="8"/>
        <v>15886</v>
      </c>
    </row>
    <row r="30" spans="1:13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L30" si="11">G18+G22+G23+G24+G25+G26+G27+G28</f>
        <v>4280</v>
      </c>
      <c r="H30" s="323">
        <f t="shared" si="11"/>
        <v>4280</v>
      </c>
      <c r="I30" s="323">
        <f t="shared" si="11"/>
        <v>2813</v>
      </c>
      <c r="J30" s="323">
        <f t="shared" si="11"/>
        <v>4513</v>
      </c>
      <c r="K30" s="321">
        <f t="shared" si="11"/>
        <v>15886</v>
      </c>
      <c r="L30" s="432">
        <f t="shared" si="11"/>
        <v>0</v>
      </c>
      <c r="M30" s="321">
        <f t="shared" si="8"/>
        <v>15886</v>
      </c>
    </row>
    <row r="31" spans="1:13" ht="16.8" thickTop="1" thickBot="1" x14ac:dyDescent="0.35">
      <c r="A31" s="114"/>
      <c r="D31" s="11"/>
      <c r="F31" s="135"/>
      <c r="G31" s="19"/>
      <c r="H31" s="20"/>
      <c r="I31" s="19"/>
      <c r="J31" s="19"/>
      <c r="K31" s="359"/>
      <c r="L31" s="19"/>
      <c r="M31" s="359">
        <f t="shared" si="8"/>
        <v>0</v>
      </c>
    </row>
    <row r="32" spans="1:13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-4280</v>
      </c>
      <c r="H32" s="453">
        <f>H3-H30</f>
        <v>-4280</v>
      </c>
      <c r="I32" s="453">
        <f>I3-I30</f>
        <v>-2813</v>
      </c>
      <c r="J32" s="453">
        <f>J3-J30</f>
        <v>-4513</v>
      </c>
      <c r="K32" s="454">
        <f>K3-K30</f>
        <v>-15886</v>
      </c>
      <c r="L32" s="453">
        <f>L3-L11</f>
        <v>0</v>
      </c>
      <c r="M32" s="454">
        <f t="shared" si="8"/>
        <v>-15886</v>
      </c>
    </row>
    <row r="33" spans="1:13" ht="16.2" thickBot="1" x14ac:dyDescent="0.35">
      <c r="A33" s="261" t="s">
        <v>0</v>
      </c>
      <c r="B33" s="320"/>
      <c r="C33" s="320"/>
      <c r="D33" s="455"/>
      <c r="E33" s="320"/>
      <c r="F33" s="456"/>
      <c r="G33" s="457" t="e">
        <f t="shared" ref="G33:M33" si="12">G32/G3</f>
        <v>#DIV/0!</v>
      </c>
      <c r="H33" s="457" t="e">
        <f t="shared" si="12"/>
        <v>#DIV/0!</v>
      </c>
      <c r="I33" s="457" t="e">
        <f t="shared" si="12"/>
        <v>#DIV/0!</v>
      </c>
      <c r="J33" s="457" t="e">
        <f t="shared" si="12"/>
        <v>#DIV/0!</v>
      </c>
      <c r="K33" s="458" t="e">
        <f t="shared" si="12"/>
        <v>#DIV/0!</v>
      </c>
      <c r="L33" s="459" t="e">
        <f t="shared" si="12"/>
        <v>#DIV/0!</v>
      </c>
      <c r="M33" s="458" t="e">
        <f t="shared" si="12"/>
        <v>#DIV/0!</v>
      </c>
    </row>
    <row r="34" spans="1:13" ht="15.75" hidden="1" customHeight="1" x14ac:dyDescent="0.3">
      <c r="A34" s="114"/>
      <c r="F34" s="135"/>
      <c r="K34" s="296"/>
      <c r="M34" s="296"/>
    </row>
    <row r="35" spans="1:13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K35" s="307">
        <f>SUM(G35:I35)</f>
        <v>0</v>
      </c>
      <c r="M35" s="307">
        <f>SUM(G35:J35)</f>
        <v>0</v>
      </c>
    </row>
    <row r="36" spans="1:13" ht="15.75" hidden="1" customHeight="1" x14ac:dyDescent="0.3">
      <c r="A36" s="114" t="s">
        <v>154</v>
      </c>
      <c r="F36" s="135"/>
      <c r="G36" s="2">
        <f>G6</f>
        <v>2.15</v>
      </c>
      <c r="K36" s="296"/>
      <c r="M36" s="296"/>
    </row>
    <row r="37" spans="1:13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308" t="s">
        <v>83</v>
      </c>
      <c r="L37" s="116"/>
      <c r="M37" s="308" t="s">
        <v>83</v>
      </c>
    </row>
    <row r="38" spans="1:13" ht="31.5" hidden="1" customHeight="1" x14ac:dyDescent="0.3">
      <c r="A38" s="130" t="s">
        <v>73</v>
      </c>
      <c r="F38" s="135"/>
      <c r="G38" s="20">
        <f>G7*G37</f>
        <v>0</v>
      </c>
      <c r="H38" s="20">
        <f>H7*0.2</f>
        <v>0</v>
      </c>
      <c r="I38" s="20">
        <f>I7*0.2</f>
        <v>0</v>
      </c>
      <c r="J38" s="91">
        <v>0</v>
      </c>
      <c r="K38" s="300">
        <f>SUM(G38:J38)</f>
        <v>0</v>
      </c>
      <c r="L38" s="91">
        <v>0</v>
      </c>
      <c r="M38" s="300">
        <f>SUM(G38:L38)</f>
        <v>0</v>
      </c>
    </row>
    <row r="39" spans="1:13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-4280</v>
      </c>
      <c r="H39" s="98">
        <f>H32+H38</f>
        <v>-4280</v>
      </c>
      <c r="I39" s="98">
        <f>I32+I38</f>
        <v>-2813</v>
      </c>
      <c r="J39" s="98">
        <f>J38</f>
        <v>0</v>
      </c>
      <c r="K39" s="309">
        <f>K32+K38</f>
        <v>-15886</v>
      </c>
      <c r="L39" s="98">
        <f>L38</f>
        <v>0</v>
      </c>
      <c r="M39" s="309">
        <f>M32+M38</f>
        <v>-15886</v>
      </c>
    </row>
    <row r="40" spans="1:13" ht="15.75" hidden="1" customHeight="1" x14ac:dyDescent="0.3">
      <c r="A40" s="130"/>
      <c r="K40" s="296"/>
      <c r="M40" s="296"/>
    </row>
    <row r="41" spans="1:13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0</v>
      </c>
      <c r="H41" s="20"/>
      <c r="I41" s="19"/>
      <c r="J41" s="19"/>
      <c r="K41" s="300"/>
      <c r="L41" s="19"/>
      <c r="M41" s="300"/>
    </row>
    <row r="42" spans="1:13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 t="e">
        <f>G33+G40</f>
        <v>#DIV/0!</v>
      </c>
      <c r="H42" s="98" t="e">
        <f>H33+H40</f>
        <v>#DIV/0!</v>
      </c>
      <c r="I42" s="98" t="e">
        <f>I33+I40</f>
        <v>#DIV/0!</v>
      </c>
      <c r="J42" s="98">
        <f>J40</f>
        <v>0</v>
      </c>
      <c r="K42" s="309" t="e">
        <f>K33+K40</f>
        <v>#DIV/0!</v>
      </c>
      <c r="L42" s="98">
        <f>L40</f>
        <v>0</v>
      </c>
      <c r="M42" s="309" t="e">
        <f>M33+M40</f>
        <v>#DIV/0!</v>
      </c>
    </row>
    <row r="43" spans="1:13" ht="16.5" hidden="1" customHeight="1" thickTop="1" x14ac:dyDescent="0.3">
      <c r="A43" s="130"/>
      <c r="K43" s="310"/>
      <c r="M43" s="310"/>
    </row>
    <row r="44" spans="1:13" ht="15.75" hidden="1" customHeight="1" x14ac:dyDescent="0.3">
      <c r="A44" s="130" t="s">
        <v>159</v>
      </c>
      <c r="G44" s="91">
        <f>G22*70%</f>
        <v>0</v>
      </c>
      <c r="K44" s="296"/>
      <c r="M44" s="296"/>
    </row>
    <row r="45" spans="1:13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0</v>
      </c>
      <c r="H45" s="20"/>
      <c r="I45" s="19"/>
      <c r="J45" s="19"/>
      <c r="K45" s="311"/>
      <c r="L45" s="19"/>
      <c r="M45" s="311"/>
    </row>
    <row r="46" spans="1:13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-4280</v>
      </c>
      <c r="H46" s="98">
        <f>H35+H43</f>
        <v>0</v>
      </c>
      <c r="I46" s="98">
        <f>I35+I43</f>
        <v>0</v>
      </c>
      <c r="J46" s="98">
        <f>J43</f>
        <v>0</v>
      </c>
      <c r="K46" s="309">
        <f>K35+K43</f>
        <v>0</v>
      </c>
      <c r="L46" s="98">
        <f>L43</f>
        <v>0</v>
      </c>
      <c r="M46" s="309">
        <f>M35+M43</f>
        <v>0</v>
      </c>
    </row>
    <row r="47" spans="1:13" ht="16.2" thickBot="1" x14ac:dyDescent="0.35">
      <c r="A47" s="11"/>
      <c r="K47" s="292"/>
      <c r="M47" s="296"/>
    </row>
    <row r="48" spans="1:13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/>
      <c r="H48" s="429"/>
      <c r="I48" s="429"/>
      <c r="J48" s="429"/>
      <c r="K48" s="418">
        <f>SUM(G48:J48)</f>
        <v>0</v>
      </c>
      <c r="L48" s="279"/>
      <c r="M48" s="418"/>
    </row>
    <row r="49" spans="1:13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/>
      <c r="H49" s="430"/>
      <c r="I49" s="430"/>
      <c r="J49" s="430"/>
      <c r="K49" s="357">
        <f>SUM(G49:J49)</f>
        <v>0</v>
      </c>
      <c r="L49" s="28"/>
      <c r="M49" s="357"/>
    </row>
    <row r="50" spans="1:13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M50" si="13">SUM(G48:G49)</f>
        <v>0</v>
      </c>
      <c r="H50" s="28">
        <f t="shared" si="13"/>
        <v>0</v>
      </c>
      <c r="I50" s="28">
        <f t="shared" si="13"/>
        <v>0</v>
      </c>
      <c r="J50" s="28">
        <f t="shared" si="13"/>
        <v>0</v>
      </c>
      <c r="K50" s="357">
        <f t="shared" si="13"/>
        <v>0</v>
      </c>
      <c r="L50" s="28">
        <f t="shared" si="13"/>
        <v>0</v>
      </c>
      <c r="M50" s="441">
        <f t="shared" si="13"/>
        <v>0</v>
      </c>
    </row>
    <row r="51" spans="1:13" ht="16.2" thickBot="1" x14ac:dyDescent="0.35">
      <c r="A51" s="257" t="s">
        <v>170</v>
      </c>
      <c r="K51" s="292"/>
      <c r="M51" s="296"/>
    </row>
    <row r="52" spans="1:13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0</v>
      </c>
      <c r="H52" s="278">
        <f t="shared" si="14"/>
        <v>0</v>
      </c>
      <c r="I52" s="279">
        <f t="shared" si="14"/>
        <v>0</v>
      </c>
      <c r="J52" s="279">
        <f t="shared" si="14"/>
        <v>0</v>
      </c>
      <c r="K52" s="418">
        <f>SUM(G52:J52)</f>
        <v>0</v>
      </c>
      <c r="L52" s="279"/>
      <c r="M52" s="418"/>
    </row>
    <row r="53" spans="1:13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0</v>
      </c>
      <c r="H53" s="26">
        <f t="shared" si="14"/>
        <v>0</v>
      </c>
      <c r="I53" s="28">
        <f t="shared" si="14"/>
        <v>0</v>
      </c>
      <c r="J53" s="28">
        <f t="shared" si="14"/>
        <v>0</v>
      </c>
      <c r="K53" s="357">
        <f>SUM(G53:J53)</f>
        <v>0</v>
      </c>
      <c r="L53" s="28"/>
      <c r="M53" s="357"/>
    </row>
    <row r="54" spans="1:13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M54" si="15">SUM(G52:G53)</f>
        <v>0</v>
      </c>
      <c r="H54" s="28">
        <f t="shared" si="15"/>
        <v>0</v>
      </c>
      <c r="I54" s="28">
        <f t="shared" si="15"/>
        <v>0</v>
      </c>
      <c r="J54" s="28">
        <f t="shared" si="15"/>
        <v>0</v>
      </c>
      <c r="K54" s="357">
        <f t="shared" si="15"/>
        <v>0</v>
      </c>
      <c r="L54" s="28">
        <f t="shared" si="15"/>
        <v>0</v>
      </c>
      <c r="M54" s="441">
        <f t="shared" si="15"/>
        <v>0</v>
      </c>
    </row>
    <row r="55" spans="1:13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460">
        <f>K54+M32</f>
        <v>-15886</v>
      </c>
    </row>
  </sheetData>
  <mergeCells count="3">
    <mergeCell ref="B1:C1"/>
    <mergeCell ref="E1:F1"/>
    <mergeCell ref="G1:M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12A04-409E-4D49-8824-83DA6633B84D}">
  <sheetPr>
    <pageSetUpPr fitToPage="1"/>
  </sheetPr>
  <dimension ref="A1:M55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A2" sqref="A2"/>
    </sheetView>
  </sheetViews>
  <sheetFormatPr defaultColWidth="9.109375" defaultRowHeight="15.6" outlineLevelCol="3" x14ac:dyDescent="0.3"/>
  <cols>
    <col min="1" max="1" width="37.1093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4.109375" style="2" customWidth="1" collapsed="1"/>
    <col min="8" max="10" width="14.109375" style="2" customWidth="1"/>
    <col min="11" max="11" width="13.44140625" style="2" customWidth="1"/>
    <col min="12" max="12" width="14.21875" style="2" customWidth="1"/>
    <col min="13" max="13" width="13.44140625" style="2" customWidth="1"/>
    <col min="14" max="16384" width="9.109375" style="1"/>
  </cols>
  <sheetData>
    <row r="1" spans="1:13" ht="27.75" customHeight="1" thickBot="1" x14ac:dyDescent="0.35">
      <c r="A1" s="415" t="s">
        <v>44</v>
      </c>
      <c r="B1" s="469"/>
      <c r="C1" s="469"/>
      <c r="D1" s="62"/>
      <c r="E1" s="470"/>
      <c r="F1" s="470"/>
      <c r="G1" s="471">
        <v>46174</v>
      </c>
      <c r="H1" s="490"/>
      <c r="I1" s="490"/>
      <c r="J1" s="490"/>
      <c r="K1" s="490"/>
      <c r="L1" s="490"/>
      <c r="M1" s="491"/>
    </row>
    <row r="2" spans="1:13" ht="18" customHeight="1" thickBot="1" x14ac:dyDescent="0.35">
      <c r="A2" s="111"/>
      <c r="B2" s="33"/>
      <c r="C2" s="33"/>
      <c r="D2" s="68"/>
      <c r="E2" s="33"/>
      <c r="F2" s="132"/>
      <c r="G2" s="330" t="s">
        <v>151</v>
      </c>
      <c r="H2" s="330" t="s">
        <v>152</v>
      </c>
      <c r="I2" s="330" t="s">
        <v>164</v>
      </c>
      <c r="J2" s="330" t="s">
        <v>176</v>
      </c>
      <c r="K2" s="331" t="s">
        <v>34</v>
      </c>
      <c r="L2" s="353" t="s">
        <v>59</v>
      </c>
      <c r="M2" s="443" t="s">
        <v>34</v>
      </c>
    </row>
    <row r="3" spans="1:13" ht="23.25" customHeight="1" thickBot="1" x14ac:dyDescent="0.35">
      <c r="A3" s="112" t="s">
        <v>33</v>
      </c>
      <c r="B3" s="65"/>
      <c r="C3" s="65"/>
      <c r="D3" s="7"/>
      <c r="E3" s="65"/>
      <c r="F3" s="133"/>
      <c r="G3" s="433"/>
      <c r="H3" s="433"/>
      <c r="I3" s="433"/>
      <c r="J3" s="433"/>
      <c r="K3" s="294">
        <f>SUM(G3:J3)</f>
        <v>0</v>
      </c>
      <c r="L3" s="430"/>
      <c r="M3" s="357">
        <f>K3+L3</f>
        <v>0</v>
      </c>
    </row>
    <row r="4" spans="1:13" s="6" customFormat="1" ht="16.2" thickBot="1" x14ac:dyDescent="0.35">
      <c r="A4" s="113" t="s">
        <v>45</v>
      </c>
      <c r="B4" s="71"/>
      <c r="C4" s="71"/>
      <c r="D4" s="68"/>
      <c r="E4" s="71"/>
      <c r="F4" s="134"/>
      <c r="G4" s="434"/>
      <c r="H4" s="434"/>
      <c r="I4" s="434"/>
      <c r="J4" s="434"/>
      <c r="K4" s="295">
        <f>SUM(G4:J4)</f>
        <v>0</v>
      </c>
      <c r="L4" s="437"/>
      <c r="M4" s="444">
        <f t="shared" ref="M4:M17" si="0">K4+L4</f>
        <v>0</v>
      </c>
    </row>
    <row r="5" spans="1:13" x14ac:dyDescent="0.3">
      <c r="A5" s="114" t="s">
        <v>32</v>
      </c>
      <c r="D5" s="11"/>
      <c r="F5" s="135"/>
      <c r="G5" s="435"/>
      <c r="H5" s="435"/>
      <c r="I5" s="436"/>
      <c r="J5" s="436"/>
      <c r="K5" s="296">
        <f>SUM(G5:J5)</f>
        <v>0</v>
      </c>
      <c r="M5" s="358"/>
    </row>
    <row r="6" spans="1:13" x14ac:dyDescent="0.3">
      <c r="A6" s="114" t="s">
        <v>31</v>
      </c>
      <c r="B6" s="59"/>
      <c r="C6" s="59"/>
      <c r="D6" s="60"/>
      <c r="E6" s="59"/>
      <c r="F6" s="136"/>
      <c r="G6" s="12">
        <v>2.15</v>
      </c>
      <c r="H6" s="12">
        <v>2.15</v>
      </c>
      <c r="I6" s="12">
        <v>2.15</v>
      </c>
      <c r="J6" s="12">
        <v>2.15</v>
      </c>
      <c r="K6" s="296">
        <v>2.15</v>
      </c>
      <c r="M6" s="358"/>
    </row>
    <row r="7" spans="1:13" x14ac:dyDescent="0.3">
      <c r="A7" s="114" t="s">
        <v>30</v>
      </c>
      <c r="B7" s="59"/>
      <c r="C7" s="59"/>
      <c r="D7" s="60"/>
      <c r="E7" s="59"/>
      <c r="F7" s="136"/>
      <c r="G7" s="462"/>
      <c r="H7" s="462"/>
      <c r="I7" s="462"/>
      <c r="J7" s="462"/>
      <c r="K7" s="297"/>
      <c r="L7" s="101"/>
      <c r="M7" s="445"/>
    </row>
    <row r="8" spans="1:13" x14ac:dyDescent="0.3">
      <c r="A8" s="114" t="s">
        <v>29</v>
      </c>
      <c r="B8" s="59"/>
      <c r="C8" s="59"/>
      <c r="D8" s="60"/>
      <c r="E8" s="59"/>
      <c r="F8" s="136"/>
      <c r="G8" s="57" t="e">
        <f t="shared" ref="G8:J8" si="1">G5/G7</f>
        <v>#DIV/0!</v>
      </c>
      <c r="H8" s="57" t="e">
        <f t="shared" si="1"/>
        <v>#DIV/0!</v>
      </c>
      <c r="I8" s="57" t="e">
        <f t="shared" si="1"/>
        <v>#DIV/0!</v>
      </c>
      <c r="J8" s="57" t="e">
        <f t="shared" si="1"/>
        <v>#DIV/0!</v>
      </c>
      <c r="K8" s="297"/>
      <c r="L8" s="101"/>
      <c r="M8" s="445"/>
    </row>
    <row r="9" spans="1:13" ht="16.2" thickBot="1" x14ac:dyDescent="0.35">
      <c r="A9" s="112" t="s">
        <v>66</v>
      </c>
      <c r="B9" s="55"/>
      <c r="C9" s="55"/>
      <c r="D9" s="56"/>
      <c r="E9" s="55"/>
      <c r="F9" s="140"/>
      <c r="G9" s="92" t="e">
        <f t="shared" ref="G9:K9" si="2">G3/G5</f>
        <v>#DIV/0!</v>
      </c>
      <c r="H9" s="92" t="e">
        <f t="shared" si="2"/>
        <v>#DIV/0!</v>
      </c>
      <c r="I9" s="92" t="e">
        <f t="shared" si="2"/>
        <v>#DIV/0!</v>
      </c>
      <c r="J9" s="92" t="e">
        <f t="shared" si="2"/>
        <v>#DIV/0!</v>
      </c>
      <c r="K9" s="298" t="e">
        <f t="shared" si="2"/>
        <v>#DIV/0!</v>
      </c>
      <c r="L9" s="4"/>
      <c r="M9" s="446"/>
    </row>
    <row r="10" spans="1:13" ht="16.2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7"/>
      <c r="H10" s="47"/>
      <c r="I10" s="47"/>
      <c r="J10" s="356"/>
      <c r="K10" s="267"/>
      <c r="L10" s="356"/>
      <c r="M10" s="447"/>
    </row>
    <row r="11" spans="1:13" x14ac:dyDescent="0.3">
      <c r="A11" s="114" t="s">
        <v>60</v>
      </c>
      <c r="B11" s="44"/>
      <c r="C11" s="44"/>
      <c r="D11" s="45"/>
      <c r="E11" s="44"/>
      <c r="F11" s="138"/>
      <c r="G11" s="19"/>
      <c r="H11" s="20"/>
      <c r="I11" s="19"/>
      <c r="J11" s="19"/>
      <c r="K11" s="359">
        <f t="shared" ref="K11:K17" si="3">SUM(G11:J11)</f>
        <v>0</v>
      </c>
      <c r="L11" s="438"/>
      <c r="M11" s="359">
        <f t="shared" si="0"/>
        <v>0</v>
      </c>
    </row>
    <row r="12" spans="1:13" x14ac:dyDescent="0.3">
      <c r="A12" s="114" t="s">
        <v>23</v>
      </c>
      <c r="B12" s="2"/>
      <c r="C12" s="2"/>
      <c r="D12" s="13"/>
      <c r="E12" s="2"/>
      <c r="F12" s="12"/>
      <c r="G12" s="19">
        <f>G7*G6</f>
        <v>0</v>
      </c>
      <c r="H12" s="19">
        <f t="shared" ref="H12:I12" si="4">H7*H6</f>
        <v>0</v>
      </c>
      <c r="I12" s="19">
        <f t="shared" si="4"/>
        <v>0</v>
      </c>
      <c r="J12" s="19">
        <f>J7*J6</f>
        <v>0</v>
      </c>
      <c r="K12" s="359">
        <f t="shared" si="3"/>
        <v>0</v>
      </c>
      <c r="L12" s="19"/>
      <c r="M12" s="359">
        <f t="shared" si="0"/>
        <v>0</v>
      </c>
    </row>
    <row r="13" spans="1:13" x14ac:dyDescent="0.3">
      <c r="A13" s="114" t="s">
        <v>22</v>
      </c>
      <c r="B13" s="2"/>
      <c r="C13" s="2"/>
      <c r="D13" s="13"/>
      <c r="E13" s="2"/>
      <c r="F13" s="12"/>
      <c r="G13" s="438"/>
      <c r="H13" s="438"/>
      <c r="I13" s="438"/>
      <c r="J13" s="438"/>
      <c r="K13" s="359">
        <f t="shared" si="3"/>
        <v>0</v>
      </c>
      <c r="L13" s="19"/>
      <c r="M13" s="359">
        <f t="shared" si="0"/>
        <v>0</v>
      </c>
    </row>
    <row r="14" spans="1:13" x14ac:dyDescent="0.3">
      <c r="A14" s="114" t="s">
        <v>21</v>
      </c>
      <c r="B14" s="2"/>
      <c r="C14" s="2"/>
      <c r="D14" s="13"/>
      <c r="E14" s="2"/>
      <c r="F14" s="12"/>
      <c r="G14" s="438"/>
      <c r="H14" s="438"/>
      <c r="I14" s="438"/>
      <c r="J14" s="438"/>
      <c r="K14" s="359">
        <f t="shared" si="3"/>
        <v>0</v>
      </c>
      <c r="L14" s="19"/>
      <c r="M14" s="359">
        <f t="shared" si="0"/>
        <v>0</v>
      </c>
    </row>
    <row r="15" spans="1:13" x14ac:dyDescent="0.3">
      <c r="A15" s="114" t="s">
        <v>84</v>
      </c>
      <c r="B15" s="2"/>
      <c r="C15" s="2"/>
      <c r="D15" s="13"/>
      <c r="E15" s="2"/>
      <c r="F15" s="12"/>
      <c r="G15" s="438"/>
      <c r="H15" s="438"/>
      <c r="I15" s="438"/>
      <c r="J15" s="438"/>
      <c r="K15" s="359">
        <f t="shared" si="3"/>
        <v>0</v>
      </c>
      <c r="L15" s="19"/>
      <c r="M15" s="359">
        <f t="shared" si="0"/>
        <v>0</v>
      </c>
    </row>
    <row r="16" spans="1:13" x14ac:dyDescent="0.3">
      <c r="A16" s="114" t="s">
        <v>174</v>
      </c>
      <c r="B16" s="2"/>
      <c r="C16" s="2"/>
      <c r="D16" s="13"/>
      <c r="E16" s="2"/>
      <c r="F16" s="12"/>
      <c r="G16" s="438"/>
      <c r="H16" s="438"/>
      <c r="I16" s="438"/>
      <c r="J16" s="438"/>
      <c r="K16" s="359">
        <f t="shared" si="3"/>
        <v>0</v>
      </c>
      <c r="L16" s="19"/>
      <c r="M16" s="359">
        <f t="shared" si="0"/>
        <v>0</v>
      </c>
    </row>
    <row r="17" spans="1:13" ht="16.2" thickBot="1" x14ac:dyDescent="0.35">
      <c r="A17" s="114" t="s">
        <v>173</v>
      </c>
      <c r="B17" s="2"/>
      <c r="C17" s="2"/>
      <c r="D17" s="13"/>
      <c r="E17" s="2"/>
      <c r="F17" s="12"/>
      <c r="G17" s="438"/>
      <c r="H17" s="439"/>
      <c r="I17" s="439"/>
      <c r="J17" s="439"/>
      <c r="K17" s="359">
        <f t="shared" si="3"/>
        <v>0</v>
      </c>
      <c r="L17" s="19">
        <v>0</v>
      </c>
      <c r="M17" s="359">
        <f t="shared" si="0"/>
        <v>0</v>
      </c>
    </row>
    <row r="18" spans="1:13" s="33" customFormat="1" ht="16.2" thickBot="1" x14ac:dyDescent="0.35">
      <c r="A18" s="260" t="s">
        <v>77</v>
      </c>
      <c r="B18" s="312"/>
      <c r="C18" s="312"/>
      <c r="D18" s="313"/>
      <c r="E18" s="312"/>
      <c r="F18" s="314"/>
      <c r="G18" s="315">
        <f>SUM(G11:G17)</f>
        <v>0</v>
      </c>
      <c r="H18" s="315">
        <f>SUM(H11:H17)</f>
        <v>0</v>
      </c>
      <c r="I18" s="315">
        <f>SUM(I11:I17)</f>
        <v>0</v>
      </c>
      <c r="J18" s="315">
        <f>SUM(J11:J17)</f>
        <v>0</v>
      </c>
      <c r="K18" s="441">
        <f>SUM(K11:K17)</f>
        <v>0</v>
      </c>
      <c r="L18" s="35"/>
      <c r="M18" s="441">
        <f>SUM(M11:M17)</f>
        <v>0</v>
      </c>
    </row>
    <row r="19" spans="1:13" s="33" customFormat="1" ht="16.2" thickBot="1" x14ac:dyDescent="0.35">
      <c r="A19" s="260" t="s">
        <v>78</v>
      </c>
      <c r="B19" s="312"/>
      <c r="C19" s="312"/>
      <c r="D19" s="313"/>
      <c r="E19" s="312"/>
      <c r="F19" s="314"/>
      <c r="G19" s="448" t="e">
        <f t="shared" ref="G19:M19" si="5">G18/G3</f>
        <v>#DIV/0!</v>
      </c>
      <c r="H19" s="448" t="e">
        <f t="shared" si="5"/>
        <v>#DIV/0!</v>
      </c>
      <c r="I19" s="448" t="e">
        <f t="shared" si="5"/>
        <v>#DIV/0!</v>
      </c>
      <c r="J19" s="448" t="e">
        <f t="shared" si="5"/>
        <v>#DIV/0!</v>
      </c>
      <c r="K19" s="442" t="e">
        <f t="shared" si="5"/>
        <v>#DIV/0!</v>
      </c>
      <c r="L19" s="431" t="e">
        <f t="shared" si="5"/>
        <v>#DIV/0!</v>
      </c>
      <c r="M19" s="442" t="e">
        <f t="shared" si="5"/>
        <v>#DIV/0!</v>
      </c>
    </row>
    <row r="20" spans="1:13" x14ac:dyDescent="0.3">
      <c r="A20" s="114" t="s">
        <v>16</v>
      </c>
      <c r="B20" s="2"/>
      <c r="D20" s="11"/>
      <c r="E20" s="2" t="s">
        <v>14</v>
      </c>
      <c r="F20" s="12">
        <v>0.24</v>
      </c>
      <c r="G20" s="19">
        <f>G5*$F20</f>
        <v>0</v>
      </c>
      <c r="H20" s="20">
        <f>H5*$F20</f>
        <v>0</v>
      </c>
      <c r="I20" s="19">
        <f>I5*$F20</f>
        <v>0</v>
      </c>
      <c r="J20" s="19">
        <f>J5*$F20</f>
        <v>0</v>
      </c>
      <c r="K20" s="359">
        <f>SUM(G20:J20)</f>
        <v>0</v>
      </c>
      <c r="L20" s="19">
        <f>L5*$F20</f>
        <v>0</v>
      </c>
      <c r="M20" s="359">
        <f>SUM(G20:L20)</f>
        <v>0</v>
      </c>
    </row>
    <row r="21" spans="1:13" s="6" customFormat="1" ht="16.2" thickBot="1" x14ac:dyDescent="0.35">
      <c r="A21" s="112" t="s">
        <v>15</v>
      </c>
      <c r="B21" s="4"/>
      <c r="C21" s="4"/>
      <c r="D21" s="5"/>
      <c r="E21" s="4" t="s">
        <v>14</v>
      </c>
      <c r="F21" s="3">
        <v>0.32</v>
      </c>
      <c r="G21" s="28">
        <f>G5*$F21</f>
        <v>0</v>
      </c>
      <c r="H21" s="26">
        <f>H5*$F21</f>
        <v>0</v>
      </c>
      <c r="I21" s="28">
        <f>I5*$F21</f>
        <v>0</v>
      </c>
      <c r="J21" s="28">
        <f>J5*$F21</f>
        <v>0</v>
      </c>
      <c r="K21" s="357">
        <f>SUM(G21:J21)</f>
        <v>0</v>
      </c>
      <c r="L21" s="28">
        <f>L5*$F21</f>
        <v>0</v>
      </c>
      <c r="M21" s="357">
        <f>SUM(G21:L21)</f>
        <v>0</v>
      </c>
    </row>
    <row r="22" spans="1:13" s="6" customFormat="1" ht="16.2" thickBot="1" x14ac:dyDescent="0.35">
      <c r="A22" s="112"/>
      <c r="B22" s="4"/>
      <c r="C22" s="4"/>
      <c r="D22" s="5"/>
      <c r="E22" s="4"/>
      <c r="F22" s="3"/>
      <c r="G22" s="28">
        <f t="shared" ref="G22:M22" si="6">SUM(G20:G21)</f>
        <v>0</v>
      </c>
      <c r="H22" s="28">
        <f t="shared" si="6"/>
        <v>0</v>
      </c>
      <c r="I22" s="28">
        <f t="shared" si="6"/>
        <v>0</v>
      </c>
      <c r="J22" s="28">
        <f t="shared" si="6"/>
        <v>0</v>
      </c>
      <c r="K22" s="357">
        <f t="shared" si="6"/>
        <v>0</v>
      </c>
      <c r="L22" s="28">
        <f t="shared" si="6"/>
        <v>0</v>
      </c>
      <c r="M22" s="441">
        <f t="shared" si="6"/>
        <v>0</v>
      </c>
    </row>
    <row r="23" spans="1:13" x14ac:dyDescent="0.3">
      <c r="A23" s="114" t="s">
        <v>13</v>
      </c>
      <c r="B23" s="2"/>
      <c r="C23" s="2"/>
      <c r="D23" s="13">
        <v>0</v>
      </c>
      <c r="E23" s="2" t="s">
        <v>3</v>
      </c>
      <c r="F23" s="12"/>
      <c r="G23" s="19">
        <v>90</v>
      </c>
      <c r="H23" s="20">
        <v>90</v>
      </c>
      <c r="I23" s="19">
        <v>90</v>
      </c>
      <c r="J23" s="19">
        <v>90</v>
      </c>
      <c r="K23" s="359">
        <f t="shared" ref="K23:K28" si="7">SUM(G23:J23)</f>
        <v>360</v>
      </c>
      <c r="L23" s="19">
        <v>0</v>
      </c>
      <c r="M23" s="359">
        <f>K23+L23</f>
        <v>360</v>
      </c>
    </row>
    <row r="24" spans="1:13" x14ac:dyDescent="0.3">
      <c r="A24" s="114" t="s">
        <v>12</v>
      </c>
      <c r="B24" s="2">
        <v>2800</v>
      </c>
      <c r="C24" s="2" t="s">
        <v>7</v>
      </c>
      <c r="D24" s="13">
        <f>B24/12</f>
        <v>233.33333333333334</v>
      </c>
      <c r="E24" s="2" t="s">
        <v>3</v>
      </c>
      <c r="F24" s="12"/>
      <c r="G24" s="19">
        <v>233</v>
      </c>
      <c r="H24" s="20">
        <v>233</v>
      </c>
      <c r="I24" s="19">
        <v>466</v>
      </c>
      <c r="J24" s="19">
        <v>466</v>
      </c>
      <c r="K24" s="359">
        <f t="shared" si="7"/>
        <v>1398</v>
      </c>
      <c r="L24" s="19">
        <v>0</v>
      </c>
      <c r="M24" s="359">
        <f t="shared" ref="M24:M32" si="8">K24+L24</f>
        <v>1398</v>
      </c>
    </row>
    <row r="25" spans="1:13" x14ac:dyDescent="0.3">
      <c r="A25" s="114" t="s">
        <v>11</v>
      </c>
      <c r="B25" s="2">
        <v>8000</v>
      </c>
      <c r="C25" s="2" t="s">
        <v>7</v>
      </c>
      <c r="D25" s="13">
        <f>+B25/12</f>
        <v>666.66666666666663</v>
      </c>
      <c r="E25" s="2" t="s">
        <v>3</v>
      </c>
      <c r="F25" s="12"/>
      <c r="G25" s="19">
        <v>600</v>
      </c>
      <c r="H25" s="20">
        <v>600</v>
      </c>
      <c r="I25" s="19">
        <v>500</v>
      </c>
      <c r="J25" s="19">
        <v>600</v>
      </c>
      <c r="K25" s="359">
        <f t="shared" si="7"/>
        <v>2300</v>
      </c>
      <c r="L25" s="19">
        <v>0</v>
      </c>
      <c r="M25" s="359">
        <f t="shared" si="8"/>
        <v>2300</v>
      </c>
    </row>
    <row r="26" spans="1:13" x14ac:dyDescent="0.3">
      <c r="A26" s="114" t="s">
        <v>10</v>
      </c>
      <c r="B26" s="2">
        <v>400</v>
      </c>
      <c r="C26" s="2" t="s">
        <v>9</v>
      </c>
      <c r="D26" s="13">
        <f>+B26/6</f>
        <v>66.666666666666671</v>
      </c>
      <c r="E26" s="2" t="s">
        <v>3</v>
      </c>
      <c r="F26" s="12"/>
      <c r="G26" s="19">
        <v>67</v>
      </c>
      <c r="H26" s="20">
        <v>67</v>
      </c>
      <c r="I26" s="19">
        <v>67</v>
      </c>
      <c r="J26" s="19">
        <v>67</v>
      </c>
      <c r="K26" s="359">
        <f t="shared" si="7"/>
        <v>268</v>
      </c>
      <c r="L26" s="19">
        <v>0</v>
      </c>
      <c r="M26" s="359">
        <f t="shared" si="8"/>
        <v>268</v>
      </c>
    </row>
    <row r="27" spans="1:13" ht="15" customHeight="1" x14ac:dyDescent="0.3">
      <c r="A27" s="114" t="s">
        <v>8</v>
      </c>
      <c r="B27" s="2">
        <v>4100</v>
      </c>
      <c r="C27" s="2" t="s">
        <v>7</v>
      </c>
      <c r="D27" s="13">
        <f>B27/12</f>
        <v>341.66666666666669</v>
      </c>
      <c r="E27" s="2" t="s">
        <v>3</v>
      </c>
      <c r="F27" s="12"/>
      <c r="G27" s="15">
        <v>90</v>
      </c>
      <c r="H27" s="20">
        <v>90</v>
      </c>
      <c r="I27" s="15">
        <v>90</v>
      </c>
      <c r="J27" s="15">
        <v>90</v>
      </c>
      <c r="K27" s="359">
        <f t="shared" si="7"/>
        <v>360</v>
      </c>
      <c r="L27" s="15">
        <v>0</v>
      </c>
      <c r="M27" s="359">
        <f t="shared" si="8"/>
        <v>360</v>
      </c>
    </row>
    <row r="28" spans="1:13" s="6" customFormat="1" ht="15" customHeight="1" thickBot="1" x14ac:dyDescent="0.35">
      <c r="A28" s="112" t="s">
        <v>6</v>
      </c>
      <c r="B28" s="4" t="s">
        <v>5</v>
      </c>
      <c r="C28" s="4" t="s">
        <v>4</v>
      </c>
      <c r="D28" s="5">
        <v>1601</v>
      </c>
      <c r="E28" s="4" t="s">
        <v>3</v>
      </c>
      <c r="F28" s="3"/>
      <c r="G28" s="75">
        <v>3200</v>
      </c>
      <c r="H28" s="26">
        <v>3200</v>
      </c>
      <c r="I28" s="75">
        <v>1600</v>
      </c>
      <c r="J28" s="75">
        <v>3200</v>
      </c>
      <c r="K28" s="357">
        <f t="shared" si="7"/>
        <v>11200</v>
      </c>
      <c r="L28" s="75">
        <v>0</v>
      </c>
      <c r="M28" s="357">
        <f t="shared" si="8"/>
        <v>11200</v>
      </c>
    </row>
    <row r="29" spans="1:13" s="6" customFormat="1" ht="16.2" thickBot="1" x14ac:dyDescent="0.35">
      <c r="A29" s="112"/>
      <c r="B29" s="4"/>
      <c r="C29" s="4"/>
      <c r="D29" s="5"/>
      <c r="E29" s="4"/>
      <c r="F29" s="3"/>
      <c r="G29" s="28">
        <f t="shared" ref="G29:J29" si="9">SUM(G23:G28)</f>
        <v>4280</v>
      </c>
      <c r="H29" s="28">
        <f t="shared" si="9"/>
        <v>4280</v>
      </c>
      <c r="I29" s="28">
        <f t="shared" si="9"/>
        <v>2813</v>
      </c>
      <c r="J29" s="28">
        <f t="shared" si="9"/>
        <v>4513</v>
      </c>
      <c r="K29" s="357">
        <f>SUM(K23:K28)</f>
        <v>15886</v>
      </c>
      <c r="L29" s="28">
        <f t="shared" ref="L29" si="10">SUM(L23:L28)</f>
        <v>0</v>
      </c>
      <c r="M29" s="357">
        <f t="shared" si="8"/>
        <v>15886</v>
      </c>
    </row>
    <row r="30" spans="1:13" ht="16.2" thickBot="1" x14ac:dyDescent="0.35">
      <c r="A30" s="321" t="s">
        <v>2</v>
      </c>
      <c r="B30" s="292"/>
      <c r="C30" s="292"/>
      <c r="D30" s="322"/>
      <c r="E30" s="292"/>
      <c r="F30" s="296"/>
      <c r="G30" s="323">
        <f t="shared" ref="G30:L30" si="11">G18+G22+G23+G24+G25+G26+G27+G28</f>
        <v>4280</v>
      </c>
      <c r="H30" s="323">
        <f t="shared" si="11"/>
        <v>4280</v>
      </c>
      <c r="I30" s="323">
        <f t="shared" si="11"/>
        <v>2813</v>
      </c>
      <c r="J30" s="323">
        <f t="shared" si="11"/>
        <v>4513</v>
      </c>
      <c r="K30" s="321">
        <f t="shared" si="11"/>
        <v>15886</v>
      </c>
      <c r="L30" s="432">
        <f t="shared" si="11"/>
        <v>0</v>
      </c>
      <c r="M30" s="321">
        <f t="shared" si="8"/>
        <v>15886</v>
      </c>
    </row>
    <row r="31" spans="1:13" ht="16.8" thickTop="1" thickBot="1" x14ac:dyDescent="0.35">
      <c r="A31" s="114"/>
      <c r="D31" s="11"/>
      <c r="F31" s="135"/>
      <c r="G31" s="19"/>
      <c r="H31" s="20"/>
      <c r="I31" s="19"/>
      <c r="J31" s="19"/>
      <c r="K31" s="359"/>
      <c r="L31" s="19"/>
      <c r="M31" s="359">
        <f t="shared" si="8"/>
        <v>0</v>
      </c>
    </row>
    <row r="32" spans="1:13" x14ac:dyDescent="0.3">
      <c r="A32" s="449" t="s">
        <v>1</v>
      </c>
      <c r="B32" s="450"/>
      <c r="C32" s="450"/>
      <c r="D32" s="451"/>
      <c r="E32" s="450">
        <v>0</v>
      </c>
      <c r="F32" s="452"/>
      <c r="G32" s="453">
        <f>G3-G30</f>
        <v>-4280</v>
      </c>
      <c r="H32" s="453">
        <f>H3-H30</f>
        <v>-4280</v>
      </c>
      <c r="I32" s="453">
        <f>I3-I30</f>
        <v>-2813</v>
      </c>
      <c r="J32" s="453">
        <f>J3-J30</f>
        <v>-4513</v>
      </c>
      <c r="K32" s="454">
        <f>K3-K30</f>
        <v>-15886</v>
      </c>
      <c r="L32" s="453">
        <f>L3-L11</f>
        <v>0</v>
      </c>
      <c r="M32" s="454">
        <f t="shared" si="8"/>
        <v>-15886</v>
      </c>
    </row>
    <row r="33" spans="1:13" ht="16.2" thickBot="1" x14ac:dyDescent="0.35">
      <c r="A33" s="261" t="s">
        <v>0</v>
      </c>
      <c r="B33" s="320"/>
      <c r="C33" s="320"/>
      <c r="D33" s="455"/>
      <c r="E33" s="320"/>
      <c r="F33" s="456"/>
      <c r="G33" s="457" t="e">
        <f t="shared" ref="G33:M33" si="12">G32/G3</f>
        <v>#DIV/0!</v>
      </c>
      <c r="H33" s="457" t="e">
        <f t="shared" si="12"/>
        <v>#DIV/0!</v>
      </c>
      <c r="I33" s="457" t="e">
        <f t="shared" si="12"/>
        <v>#DIV/0!</v>
      </c>
      <c r="J33" s="457" t="e">
        <f t="shared" si="12"/>
        <v>#DIV/0!</v>
      </c>
      <c r="K33" s="458" t="e">
        <f t="shared" si="12"/>
        <v>#DIV/0!</v>
      </c>
      <c r="L33" s="459" t="e">
        <f t="shared" si="12"/>
        <v>#DIV/0!</v>
      </c>
      <c r="M33" s="458" t="e">
        <f t="shared" si="12"/>
        <v>#DIV/0!</v>
      </c>
    </row>
    <row r="34" spans="1:13" ht="15.75" hidden="1" customHeight="1" x14ac:dyDescent="0.3">
      <c r="A34" s="114"/>
      <c r="F34" s="135"/>
      <c r="K34" s="296"/>
      <c r="M34" s="296"/>
    </row>
    <row r="35" spans="1:13" ht="15.75" hidden="1" customHeight="1" x14ac:dyDescent="0.3">
      <c r="A35" s="114" t="s">
        <v>72</v>
      </c>
      <c r="F35" s="135"/>
      <c r="G35" s="101">
        <v>0</v>
      </c>
      <c r="H35" s="101">
        <v>0</v>
      </c>
      <c r="I35" s="101">
        <v>0</v>
      </c>
      <c r="K35" s="307">
        <f>SUM(G35:I35)</f>
        <v>0</v>
      </c>
      <c r="M35" s="307">
        <f>SUM(G35:J35)</f>
        <v>0</v>
      </c>
    </row>
    <row r="36" spans="1:13" ht="15.75" hidden="1" customHeight="1" x14ac:dyDescent="0.3">
      <c r="A36" s="114" t="s">
        <v>154</v>
      </c>
      <c r="F36" s="135"/>
      <c r="G36" s="2">
        <f>G6</f>
        <v>2.15</v>
      </c>
      <c r="K36" s="296"/>
      <c r="M36" s="296"/>
    </row>
    <row r="37" spans="1:13" ht="15.75" hidden="1" customHeight="1" x14ac:dyDescent="0.3">
      <c r="A37" s="145" t="s">
        <v>85</v>
      </c>
      <c r="F37" s="135"/>
      <c r="G37" s="116">
        <f>G36-2.05</f>
        <v>0.10000000000000009</v>
      </c>
      <c r="H37" s="116" t="s">
        <v>83</v>
      </c>
      <c r="I37" s="116" t="s">
        <v>83</v>
      </c>
      <c r="J37" s="116"/>
      <c r="K37" s="308" t="s">
        <v>83</v>
      </c>
      <c r="L37" s="116"/>
      <c r="M37" s="308" t="s">
        <v>83</v>
      </c>
    </row>
    <row r="38" spans="1:13" ht="31.5" hidden="1" customHeight="1" x14ac:dyDescent="0.3">
      <c r="A38" s="130" t="s">
        <v>73</v>
      </c>
      <c r="F38" s="135"/>
      <c r="G38" s="20">
        <f>G7*G37</f>
        <v>0</v>
      </c>
      <c r="H38" s="20">
        <f>H7*0.2</f>
        <v>0</v>
      </c>
      <c r="I38" s="20">
        <f>I7*0.2</f>
        <v>0</v>
      </c>
      <c r="J38" s="91">
        <v>0</v>
      </c>
      <c r="K38" s="300">
        <f>SUM(G38:J38)</f>
        <v>0</v>
      </c>
      <c r="L38" s="91">
        <v>0</v>
      </c>
      <c r="M38" s="300">
        <f>SUM(G38:L38)</f>
        <v>0</v>
      </c>
    </row>
    <row r="39" spans="1:13" ht="32.25" hidden="1" customHeight="1" thickBot="1" x14ac:dyDescent="0.35">
      <c r="A39" s="131" t="s">
        <v>82</v>
      </c>
      <c r="B39" s="7"/>
      <c r="C39" s="6"/>
      <c r="D39" s="6"/>
      <c r="E39" s="6"/>
      <c r="F39" s="90"/>
      <c r="G39" s="98">
        <f>G32+G38</f>
        <v>-4280</v>
      </c>
      <c r="H39" s="98">
        <f>H32+H38</f>
        <v>-4280</v>
      </c>
      <c r="I39" s="98">
        <f>I32+I38</f>
        <v>-2813</v>
      </c>
      <c r="J39" s="98">
        <f>J38</f>
        <v>0</v>
      </c>
      <c r="K39" s="309">
        <f>K32+K38</f>
        <v>-15886</v>
      </c>
      <c r="L39" s="98">
        <f>L38</f>
        <v>0</v>
      </c>
      <c r="M39" s="309">
        <f>M32+M38</f>
        <v>-15886</v>
      </c>
    </row>
    <row r="40" spans="1:13" ht="15.75" hidden="1" customHeight="1" x14ac:dyDescent="0.3">
      <c r="A40" s="130"/>
      <c r="K40" s="296"/>
      <c r="M40" s="296"/>
    </row>
    <row r="41" spans="1:13" s="269" customFormat="1" ht="15.75" hidden="1" customHeight="1" x14ac:dyDescent="0.3">
      <c r="A41" s="130" t="s">
        <v>157</v>
      </c>
      <c r="B41" s="461"/>
      <c r="C41" s="461"/>
      <c r="D41" s="461"/>
      <c r="E41" s="461"/>
      <c r="F41" s="461"/>
      <c r="G41" s="19">
        <f>0.5*G22</f>
        <v>0</v>
      </c>
      <c r="H41" s="20"/>
      <c r="I41" s="19"/>
      <c r="J41" s="19"/>
      <c r="K41" s="300"/>
      <c r="L41" s="19"/>
      <c r="M41" s="300"/>
    </row>
    <row r="42" spans="1:13" ht="32.25" hidden="1" customHeight="1" thickBot="1" x14ac:dyDescent="0.35">
      <c r="A42" s="131" t="s">
        <v>158</v>
      </c>
      <c r="B42" s="7"/>
      <c r="C42" s="6"/>
      <c r="D42" s="6"/>
      <c r="E42" s="6"/>
      <c r="F42" s="90"/>
      <c r="G42" s="98" t="e">
        <f>G33+G40</f>
        <v>#DIV/0!</v>
      </c>
      <c r="H42" s="98" t="e">
        <f>H33+H40</f>
        <v>#DIV/0!</v>
      </c>
      <c r="I42" s="98" t="e">
        <f>I33+I40</f>
        <v>#DIV/0!</v>
      </c>
      <c r="J42" s="98">
        <f>J40</f>
        <v>0</v>
      </c>
      <c r="K42" s="309" t="e">
        <f>K33+K40</f>
        <v>#DIV/0!</v>
      </c>
      <c r="L42" s="98">
        <f>L40</f>
        <v>0</v>
      </c>
      <c r="M42" s="309" t="e">
        <f>M33+M40</f>
        <v>#DIV/0!</v>
      </c>
    </row>
    <row r="43" spans="1:13" ht="16.5" hidden="1" customHeight="1" thickTop="1" x14ac:dyDescent="0.3">
      <c r="A43" s="130"/>
      <c r="K43" s="310"/>
      <c r="M43" s="310"/>
    </row>
    <row r="44" spans="1:13" ht="15.75" hidden="1" customHeight="1" x14ac:dyDescent="0.3">
      <c r="A44" s="130" t="s">
        <v>159</v>
      </c>
      <c r="G44" s="91">
        <f>G22*70%</f>
        <v>0</v>
      </c>
      <c r="K44" s="296"/>
      <c r="M44" s="296"/>
    </row>
    <row r="45" spans="1:13" s="269" customFormat="1" ht="15.75" hidden="1" customHeight="1" x14ac:dyDescent="0.3">
      <c r="A45" s="130" t="s">
        <v>156</v>
      </c>
      <c r="B45" s="461"/>
      <c r="C45" s="461"/>
      <c r="D45" s="461"/>
      <c r="E45" s="461"/>
      <c r="F45" s="461"/>
      <c r="G45" s="20">
        <f>G22*30%</f>
        <v>0</v>
      </c>
      <c r="H45" s="20"/>
      <c r="I45" s="19"/>
      <c r="J45" s="19"/>
      <c r="K45" s="311"/>
      <c r="L45" s="19"/>
      <c r="M45" s="311"/>
    </row>
    <row r="46" spans="1:13" ht="32.25" hidden="1" customHeight="1" thickBot="1" x14ac:dyDescent="0.35">
      <c r="A46" s="131" t="s">
        <v>155</v>
      </c>
      <c r="B46" s="7"/>
      <c r="C46" s="6"/>
      <c r="D46" s="6"/>
      <c r="E46" s="6"/>
      <c r="F46" s="90"/>
      <c r="G46" s="98">
        <f>G32+G45</f>
        <v>-4280</v>
      </c>
      <c r="H46" s="98">
        <f>H35+H43</f>
        <v>0</v>
      </c>
      <c r="I46" s="98">
        <f>I35+I43</f>
        <v>0</v>
      </c>
      <c r="J46" s="98">
        <f>J43</f>
        <v>0</v>
      </c>
      <c r="K46" s="309">
        <f>K35+K43</f>
        <v>0</v>
      </c>
      <c r="L46" s="98">
        <f>L43</f>
        <v>0</v>
      </c>
      <c r="M46" s="309">
        <f>M35+M43</f>
        <v>0</v>
      </c>
    </row>
    <row r="47" spans="1:13" ht="16.2" thickBot="1" x14ac:dyDescent="0.35">
      <c r="A47" s="11"/>
      <c r="K47" s="292"/>
      <c r="M47" s="296"/>
    </row>
    <row r="48" spans="1:13" x14ac:dyDescent="0.3">
      <c r="A48" s="129" t="s">
        <v>168</v>
      </c>
      <c r="B48" s="118"/>
      <c r="C48" s="416"/>
      <c r="D48" s="62"/>
      <c r="E48" s="118" t="s">
        <v>14</v>
      </c>
      <c r="F48" s="128">
        <v>0.17</v>
      </c>
      <c r="G48" s="429"/>
      <c r="H48" s="429"/>
      <c r="I48" s="429"/>
      <c r="J48" s="429"/>
      <c r="K48" s="418">
        <f>SUM(G48:J48)</f>
        <v>0</v>
      </c>
      <c r="L48" s="279"/>
      <c r="M48" s="418"/>
    </row>
    <row r="49" spans="1:13" s="6" customFormat="1" ht="16.2" thickBot="1" x14ac:dyDescent="0.35">
      <c r="A49" s="112" t="s">
        <v>169</v>
      </c>
      <c r="B49" s="4"/>
      <c r="C49" s="4"/>
      <c r="D49" s="5"/>
      <c r="E49" s="4" t="s">
        <v>14</v>
      </c>
      <c r="F49" s="3">
        <v>0.22</v>
      </c>
      <c r="G49" s="430"/>
      <c r="H49" s="430"/>
      <c r="I49" s="430"/>
      <c r="J49" s="430"/>
      <c r="K49" s="357">
        <f>SUM(G49:J49)</f>
        <v>0</v>
      </c>
      <c r="L49" s="28"/>
      <c r="M49" s="357"/>
    </row>
    <row r="50" spans="1:13" s="6" customFormat="1" ht="16.2" thickBot="1" x14ac:dyDescent="0.35">
      <c r="A50" s="112"/>
      <c r="B50" s="4"/>
      <c r="C50" s="4"/>
      <c r="D50" s="5"/>
      <c r="E50" s="4"/>
      <c r="F50" s="3"/>
      <c r="G50" s="28">
        <f t="shared" ref="G50:M50" si="13">SUM(G48:G49)</f>
        <v>0</v>
      </c>
      <c r="H50" s="28">
        <f t="shared" si="13"/>
        <v>0</v>
      </c>
      <c r="I50" s="28">
        <f t="shared" si="13"/>
        <v>0</v>
      </c>
      <c r="J50" s="28">
        <f t="shared" si="13"/>
        <v>0</v>
      </c>
      <c r="K50" s="357">
        <f t="shared" si="13"/>
        <v>0</v>
      </c>
      <c r="L50" s="28">
        <f t="shared" si="13"/>
        <v>0</v>
      </c>
      <c r="M50" s="441">
        <f t="shared" si="13"/>
        <v>0</v>
      </c>
    </row>
    <row r="51" spans="1:13" ht="16.2" thickBot="1" x14ac:dyDescent="0.35">
      <c r="A51" s="257" t="s">
        <v>170</v>
      </c>
      <c r="K51" s="292"/>
      <c r="M51" s="296"/>
    </row>
    <row r="52" spans="1:13" x14ac:dyDescent="0.3">
      <c r="A52" s="129" t="s">
        <v>16</v>
      </c>
      <c r="B52" s="118"/>
      <c r="C52" s="416"/>
      <c r="D52" s="62"/>
      <c r="E52" s="118" t="s">
        <v>14</v>
      </c>
      <c r="F52" s="128">
        <v>0.17</v>
      </c>
      <c r="G52" s="279">
        <f t="shared" ref="G52:J53" si="14">G20-G48</f>
        <v>0</v>
      </c>
      <c r="H52" s="278">
        <f t="shared" si="14"/>
        <v>0</v>
      </c>
      <c r="I52" s="279">
        <f t="shared" si="14"/>
        <v>0</v>
      </c>
      <c r="J52" s="279">
        <f t="shared" si="14"/>
        <v>0</v>
      </c>
      <c r="K52" s="418">
        <f>SUM(G52:J52)</f>
        <v>0</v>
      </c>
      <c r="L52" s="279"/>
      <c r="M52" s="418"/>
    </row>
    <row r="53" spans="1:13" s="6" customFormat="1" ht="16.2" thickBot="1" x14ac:dyDescent="0.35">
      <c r="A53" s="112" t="s">
        <v>171</v>
      </c>
      <c r="B53" s="4"/>
      <c r="C53" s="4"/>
      <c r="D53" s="5"/>
      <c r="E53" s="4" t="s">
        <v>14</v>
      </c>
      <c r="F53" s="3">
        <v>0.22</v>
      </c>
      <c r="G53" s="28">
        <f t="shared" si="14"/>
        <v>0</v>
      </c>
      <c r="H53" s="26">
        <f t="shared" si="14"/>
        <v>0</v>
      </c>
      <c r="I53" s="28">
        <f t="shared" si="14"/>
        <v>0</v>
      </c>
      <c r="J53" s="28">
        <f t="shared" si="14"/>
        <v>0</v>
      </c>
      <c r="K53" s="357">
        <f>SUM(G53:J53)</f>
        <v>0</v>
      </c>
      <c r="L53" s="28"/>
      <c r="M53" s="357"/>
    </row>
    <row r="54" spans="1:13" s="6" customFormat="1" ht="16.2" thickBot="1" x14ac:dyDescent="0.35">
      <c r="A54" s="112"/>
      <c r="B54" s="4"/>
      <c r="C54" s="4"/>
      <c r="D54" s="5"/>
      <c r="E54" s="4"/>
      <c r="F54" s="3"/>
      <c r="G54" s="28">
        <f t="shared" ref="G54:M54" si="15">SUM(G52:G53)</f>
        <v>0</v>
      </c>
      <c r="H54" s="28">
        <f t="shared" si="15"/>
        <v>0</v>
      </c>
      <c r="I54" s="28">
        <f t="shared" si="15"/>
        <v>0</v>
      </c>
      <c r="J54" s="28">
        <f t="shared" si="15"/>
        <v>0</v>
      </c>
      <c r="K54" s="357">
        <f t="shared" si="15"/>
        <v>0</v>
      </c>
      <c r="L54" s="28">
        <f t="shared" si="15"/>
        <v>0</v>
      </c>
      <c r="M54" s="441">
        <f t="shared" si="15"/>
        <v>0</v>
      </c>
    </row>
    <row r="55" spans="1:13" ht="27.6" customHeight="1" thickBot="1" x14ac:dyDescent="0.35">
      <c r="A55" s="440" t="s">
        <v>175</v>
      </c>
      <c r="B55" s="316"/>
      <c r="C55" s="316"/>
      <c r="D55" s="316"/>
      <c r="E55" s="316"/>
      <c r="F55" s="316"/>
      <c r="G55" s="312"/>
      <c r="H55" s="312"/>
      <c r="I55" s="312"/>
      <c r="J55" s="312"/>
      <c r="K55" s="312"/>
      <c r="L55" s="312"/>
      <c r="M55" s="460">
        <f>K54+M32</f>
        <v>-15886</v>
      </c>
    </row>
  </sheetData>
  <mergeCells count="3">
    <mergeCell ref="B1:C1"/>
    <mergeCell ref="E1:F1"/>
    <mergeCell ref="G1:M1"/>
  </mergeCells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73"/>
  <sheetViews>
    <sheetView workbookViewId="0">
      <selection sqref="A1:AO87"/>
    </sheetView>
  </sheetViews>
  <sheetFormatPr defaultColWidth="9.109375" defaultRowHeight="14.4" x14ac:dyDescent="0.3"/>
  <cols>
    <col min="1" max="1" width="21.44140625" bestFit="1" customWidth="1"/>
    <col min="2" max="2" width="12.5546875" customWidth="1"/>
    <col min="3" max="3" width="12" style="103" bestFit="1" customWidth="1"/>
    <col min="4" max="4" width="17.44140625" bestFit="1" customWidth="1"/>
    <col min="5" max="5" width="11.33203125" bestFit="1" customWidth="1"/>
    <col min="6" max="6" width="9.109375" customWidth="1"/>
    <col min="7" max="7" width="10" bestFit="1" customWidth="1"/>
    <col min="8" max="8" width="17.6640625" bestFit="1" customWidth="1"/>
    <col min="9" max="9" width="23.44140625" bestFit="1" customWidth="1"/>
    <col min="10" max="10" width="25.6640625" bestFit="1" customWidth="1"/>
    <col min="11" max="11" width="9.5546875" bestFit="1" customWidth="1"/>
    <col min="12" max="14" width="11.5546875" bestFit="1" customWidth="1"/>
    <col min="15" max="15" width="10.44140625" bestFit="1" customWidth="1"/>
    <col min="16" max="16" width="24.44140625" bestFit="1" customWidth="1"/>
    <col min="17" max="17" width="17" bestFit="1" customWidth="1"/>
    <col min="18" max="18" width="19.33203125" bestFit="1" customWidth="1"/>
    <col min="19" max="19" width="16.88671875" bestFit="1" customWidth="1"/>
    <col min="20" max="20" width="11.6640625" bestFit="1" customWidth="1"/>
    <col min="21" max="21" width="15" bestFit="1" customWidth="1"/>
    <col min="22" max="22" width="11.5546875" bestFit="1" customWidth="1"/>
    <col min="23" max="23" width="7.6640625" bestFit="1" customWidth="1"/>
    <col min="25" max="25" width="10.44140625" bestFit="1" customWidth="1"/>
    <col min="26" max="26" width="22.33203125" bestFit="1" customWidth="1"/>
    <col min="27" max="27" width="11.5546875" bestFit="1" customWidth="1"/>
    <col min="29" max="29" width="10.44140625" bestFit="1" customWidth="1"/>
    <col min="30" max="31" width="13.6640625" bestFit="1" customWidth="1"/>
    <col min="32" max="32" width="15.5546875" bestFit="1" customWidth="1"/>
    <col min="33" max="33" width="29.33203125" bestFit="1" customWidth="1"/>
    <col min="34" max="34" width="20.109375" bestFit="1" customWidth="1"/>
    <col min="35" max="35" width="11.5546875" bestFit="1" customWidth="1"/>
    <col min="37" max="37" width="12.6640625" bestFit="1" customWidth="1"/>
    <col min="39" max="39" width="12.109375" bestFit="1" customWidth="1"/>
    <col min="41" max="41" width="14.44140625" bestFit="1" customWidth="1"/>
    <col min="44" max="44" width="13.88671875" bestFit="1" customWidth="1"/>
    <col min="45" max="45" width="11.5546875" bestFit="1" customWidth="1"/>
    <col min="47" max="47" width="27.33203125" bestFit="1" customWidth="1"/>
  </cols>
  <sheetData>
    <row r="1" spans="1:47" ht="46.8" x14ac:dyDescent="0.3">
      <c r="A1" s="70" t="s">
        <v>44</v>
      </c>
      <c r="B1" s="1"/>
      <c r="C1" s="1" t="s">
        <v>74</v>
      </c>
      <c r="D1" s="1" t="s">
        <v>33</v>
      </c>
      <c r="E1" s="1" t="s">
        <v>45</v>
      </c>
      <c r="F1" s="1" t="s">
        <v>32</v>
      </c>
      <c r="G1" s="1" t="s">
        <v>31</v>
      </c>
      <c r="H1" s="1" t="s">
        <v>30</v>
      </c>
      <c r="I1" s="1" t="s">
        <v>29</v>
      </c>
      <c r="J1" s="1" t="s">
        <v>66</v>
      </c>
      <c r="K1" s="1"/>
      <c r="L1" s="1" t="s">
        <v>60</v>
      </c>
      <c r="M1" s="1" t="s">
        <v>23</v>
      </c>
      <c r="N1" s="1" t="s">
        <v>22</v>
      </c>
      <c r="O1" s="1" t="s">
        <v>21</v>
      </c>
      <c r="P1" s="1" t="s">
        <v>65</v>
      </c>
      <c r="Q1" s="1" t="s">
        <v>20</v>
      </c>
      <c r="R1" s="1" t="s">
        <v>63</v>
      </c>
      <c r="S1" s="1" t="s">
        <v>64</v>
      </c>
      <c r="T1" s="1" t="s">
        <v>18</v>
      </c>
      <c r="U1" s="1" t="s">
        <v>17</v>
      </c>
      <c r="V1" s="1"/>
      <c r="W1" s="1"/>
      <c r="X1" s="1"/>
      <c r="Y1" s="1" t="s">
        <v>16</v>
      </c>
      <c r="Z1" s="1" t="s">
        <v>15</v>
      </c>
      <c r="AA1" s="1"/>
      <c r="AB1" s="1"/>
      <c r="AC1" s="1" t="s">
        <v>13</v>
      </c>
      <c r="AD1" s="1" t="s">
        <v>12</v>
      </c>
      <c r="AE1" s="1" t="s">
        <v>11</v>
      </c>
      <c r="AF1" s="1" t="s">
        <v>10</v>
      </c>
      <c r="AG1" s="1" t="s">
        <v>8</v>
      </c>
      <c r="AH1" s="1" t="s">
        <v>6</v>
      </c>
      <c r="AI1" s="1"/>
      <c r="AJ1" s="1"/>
      <c r="AK1" s="20" t="s">
        <v>2</v>
      </c>
      <c r="AL1" s="1"/>
      <c r="AM1" s="1" t="s">
        <v>1</v>
      </c>
      <c r="AN1" s="1"/>
      <c r="AO1" s="1" t="s">
        <v>0</v>
      </c>
      <c r="AP1" s="1"/>
      <c r="AQ1" s="1"/>
      <c r="AR1" s="1" t="s">
        <v>72</v>
      </c>
      <c r="AS1" s="1"/>
      <c r="AT1" s="1"/>
      <c r="AU1" s="99" t="s">
        <v>73</v>
      </c>
    </row>
    <row r="2" spans="1:47" ht="15.6" x14ac:dyDescent="0.3">
      <c r="A2" s="1"/>
      <c r="B2" s="478"/>
      <c r="C2" s="1"/>
      <c r="D2" s="89"/>
      <c r="E2" s="89"/>
      <c r="F2" s="1"/>
      <c r="G2" s="59"/>
      <c r="H2" s="59"/>
      <c r="I2" s="59"/>
      <c r="J2" s="59"/>
      <c r="K2" s="44" t="s">
        <v>28</v>
      </c>
      <c r="L2" s="4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>
        <v>2800</v>
      </c>
      <c r="AE2" s="2">
        <v>8000</v>
      </c>
      <c r="AF2" s="2">
        <v>400</v>
      </c>
      <c r="AG2" s="2">
        <v>4100</v>
      </c>
      <c r="AH2" s="2" t="s">
        <v>5</v>
      </c>
      <c r="AI2" s="2"/>
      <c r="AJ2" s="2"/>
      <c r="AK2" s="2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15.6" x14ac:dyDescent="0.3">
      <c r="A3" s="1"/>
      <c r="B3" s="478"/>
      <c r="C3" s="1"/>
      <c r="D3" s="89"/>
      <c r="E3" s="89"/>
      <c r="F3" s="1"/>
      <c r="G3" s="59"/>
      <c r="H3" s="59"/>
      <c r="I3" s="59"/>
      <c r="J3" s="59"/>
      <c r="K3" s="44" t="s">
        <v>27</v>
      </c>
      <c r="L3" s="4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  <c r="Z3" s="2"/>
      <c r="AA3" s="2"/>
      <c r="AB3" s="2"/>
      <c r="AC3" s="2"/>
      <c r="AD3" s="2" t="s">
        <v>7</v>
      </c>
      <c r="AE3" s="2" t="s">
        <v>7</v>
      </c>
      <c r="AF3" s="2" t="s">
        <v>9</v>
      </c>
      <c r="AG3" s="2" t="s">
        <v>7</v>
      </c>
      <c r="AH3" s="2" t="s">
        <v>4</v>
      </c>
      <c r="AI3" s="2"/>
      <c r="AJ3" s="2"/>
      <c r="AK3" s="2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15.6" x14ac:dyDescent="0.3">
      <c r="A4" s="1"/>
      <c r="B4" s="1"/>
      <c r="C4" s="1"/>
      <c r="D4" s="1"/>
      <c r="E4" s="1"/>
      <c r="F4" s="1"/>
      <c r="G4" s="59"/>
      <c r="H4" s="59"/>
      <c r="I4" s="59"/>
      <c r="J4" s="59"/>
      <c r="K4" s="44" t="s">
        <v>26</v>
      </c>
      <c r="L4" s="44"/>
      <c r="M4" s="2"/>
      <c r="N4" s="2"/>
      <c r="O4" s="2"/>
      <c r="P4" s="2"/>
      <c r="Q4" s="2"/>
      <c r="R4" s="2">
        <v>300</v>
      </c>
      <c r="S4" s="2">
        <v>40</v>
      </c>
      <c r="T4" s="100"/>
      <c r="U4" s="100"/>
      <c r="V4" s="100"/>
      <c r="W4" s="100"/>
      <c r="X4" s="100"/>
      <c r="Y4" s="1"/>
      <c r="Z4" s="2"/>
      <c r="AA4" s="2"/>
      <c r="AB4" s="2"/>
      <c r="AC4" s="2">
        <v>0</v>
      </c>
      <c r="AD4" s="2">
        <f>AD2/12</f>
        <v>233.33333333333334</v>
      </c>
      <c r="AE4" s="2">
        <f>+AE2/12</f>
        <v>666.66666666666663</v>
      </c>
      <c r="AF4" s="2">
        <f>+AF2/6</f>
        <v>66.666666666666671</v>
      </c>
      <c r="AG4" s="2">
        <f>AG2/12</f>
        <v>341.66666666666669</v>
      </c>
      <c r="AH4" s="2">
        <v>1601</v>
      </c>
      <c r="AI4" s="2"/>
      <c r="AJ4" s="2"/>
      <c r="AK4" s="2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5.6" x14ac:dyDescent="0.3">
      <c r="A5" s="1"/>
      <c r="B5" s="482"/>
      <c r="C5" s="1"/>
      <c r="D5" s="89"/>
      <c r="E5" s="89"/>
      <c r="F5" s="1"/>
      <c r="G5" s="59"/>
      <c r="H5" s="59"/>
      <c r="I5" s="59"/>
      <c r="J5" s="59"/>
      <c r="K5" s="44" t="s">
        <v>25</v>
      </c>
      <c r="L5" s="44"/>
      <c r="M5" s="2"/>
      <c r="N5" s="2"/>
      <c r="O5" s="2"/>
      <c r="P5" s="2"/>
      <c r="Q5" s="2"/>
      <c r="R5" s="2" t="s">
        <v>3</v>
      </c>
      <c r="S5" s="2" t="s">
        <v>3</v>
      </c>
      <c r="T5" s="2" t="s">
        <v>3</v>
      </c>
      <c r="U5" s="2" t="s">
        <v>3</v>
      </c>
      <c r="V5" s="2"/>
      <c r="W5" s="2"/>
      <c r="X5" s="2"/>
      <c r="Y5" s="2" t="s">
        <v>14</v>
      </c>
      <c r="Z5" s="2" t="s">
        <v>14</v>
      </c>
      <c r="AA5" s="2"/>
      <c r="AB5" s="2"/>
      <c r="AC5" s="2" t="s">
        <v>3</v>
      </c>
      <c r="AD5" s="2" t="s">
        <v>3</v>
      </c>
      <c r="AE5" s="2" t="s">
        <v>3</v>
      </c>
      <c r="AF5" s="2" t="s">
        <v>3</v>
      </c>
      <c r="AG5" s="2" t="s">
        <v>3</v>
      </c>
      <c r="AH5" s="2" t="s">
        <v>3</v>
      </c>
      <c r="AI5" s="2"/>
      <c r="AJ5" s="2"/>
      <c r="AK5" s="2"/>
      <c r="AL5" s="1"/>
      <c r="AM5" s="1">
        <v>0</v>
      </c>
      <c r="AN5" s="1"/>
      <c r="AO5" s="1"/>
      <c r="AP5" s="1"/>
      <c r="AQ5" s="1"/>
      <c r="AR5" s="1"/>
      <c r="AS5" s="1"/>
      <c r="AT5" s="1"/>
      <c r="AU5" s="1"/>
    </row>
    <row r="6" spans="1:47" ht="15.6" x14ac:dyDescent="0.3">
      <c r="A6" s="1"/>
      <c r="B6" s="482"/>
      <c r="C6" s="1"/>
      <c r="D6" s="89"/>
      <c r="E6" s="89"/>
      <c r="F6" s="1"/>
      <c r="G6" s="59"/>
      <c r="H6" s="59"/>
      <c r="I6" s="59"/>
      <c r="J6" s="59"/>
      <c r="K6" s="44" t="s">
        <v>24</v>
      </c>
      <c r="L6" s="4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>
        <v>0.17</v>
      </c>
      <c r="Z6" s="2">
        <v>0.22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ht="15.6" x14ac:dyDescent="0.3">
      <c r="A7" s="2"/>
      <c r="B7" s="482" t="s">
        <v>43</v>
      </c>
      <c r="C7" s="42" t="s">
        <v>38</v>
      </c>
      <c r="D7" s="20">
        <v>22790</v>
      </c>
      <c r="E7" s="2"/>
      <c r="F7" s="2">
        <v>10620</v>
      </c>
      <c r="G7" s="101">
        <v>1.6</v>
      </c>
      <c r="H7" s="101">
        <f t="shared" ref="H7:H26" si="0">M7/G7</f>
        <v>4404.3062499999996</v>
      </c>
      <c r="I7" s="101">
        <f t="shared" ref="I7:I26" si="1">F7/H7</f>
        <v>2.4112764638017623</v>
      </c>
      <c r="J7" s="2"/>
      <c r="K7" s="42"/>
      <c r="L7" s="42"/>
      <c r="M7" s="20">
        <v>7046.89</v>
      </c>
      <c r="N7" s="20">
        <v>2338.5</v>
      </c>
      <c r="O7" s="20">
        <v>265</v>
      </c>
      <c r="P7" s="20">
        <v>0</v>
      </c>
      <c r="Q7" s="20">
        <v>3590</v>
      </c>
      <c r="R7" s="20">
        <v>300</v>
      </c>
      <c r="S7" s="20"/>
      <c r="T7" s="20">
        <v>195</v>
      </c>
      <c r="U7" s="20">
        <v>51.65</v>
      </c>
      <c r="V7" s="20">
        <f t="shared" ref="V7:V22" si="2">SUM(M7:U7)</f>
        <v>13787.039999999999</v>
      </c>
      <c r="W7" s="30">
        <f t="shared" ref="W7:W38" si="3">V7/D7</f>
        <v>0.60496007020623077</v>
      </c>
      <c r="X7" s="30"/>
      <c r="Y7" s="20">
        <f>F7*Y$6</f>
        <v>1805.4</v>
      </c>
      <c r="Z7" s="20">
        <f>F7*Z$6</f>
        <v>2336.4</v>
      </c>
      <c r="AA7" s="20">
        <f>SUM(Y7:Z7)</f>
        <v>4141.8</v>
      </c>
      <c r="AB7" s="20"/>
      <c r="AC7" s="20">
        <v>140</v>
      </c>
      <c r="AD7" s="20">
        <v>233</v>
      </c>
      <c r="AE7" s="20">
        <v>666</v>
      </c>
      <c r="AF7" s="20">
        <v>67</v>
      </c>
      <c r="AG7" s="20">
        <v>170</v>
      </c>
      <c r="AH7" s="20">
        <f>AH4</f>
        <v>1601</v>
      </c>
      <c r="AI7" s="20">
        <f>SUM(AG7:AH7)</f>
        <v>1771</v>
      </c>
      <c r="AJ7" s="20"/>
      <c r="AK7" s="20">
        <f t="shared" ref="AK7:AK38" si="4">V7+AA7+AC7+AD7+AE7+AF7+AG7+AH7</f>
        <v>20805.84</v>
      </c>
      <c r="AL7" s="20"/>
      <c r="AM7" s="16">
        <f t="shared" ref="AM7:AM38" si="5">D7-AK7</f>
        <v>1984.1599999999999</v>
      </c>
      <c r="AN7" s="2"/>
      <c r="AO7" s="9">
        <f t="shared" ref="AO7:AO38" si="6">AM7/D7</f>
        <v>8.7062746818780165E-2</v>
      </c>
      <c r="AP7" s="2"/>
      <c r="AQ7" s="2"/>
      <c r="AR7" s="2"/>
      <c r="AS7" s="2"/>
      <c r="AT7" s="2"/>
      <c r="AU7" s="2"/>
    </row>
    <row r="8" spans="1:47" ht="15.6" x14ac:dyDescent="0.3">
      <c r="A8" s="2"/>
      <c r="B8" s="482"/>
      <c r="C8" s="42" t="s">
        <v>37</v>
      </c>
      <c r="D8" s="19">
        <v>24550</v>
      </c>
      <c r="E8" s="2"/>
      <c r="F8" s="2">
        <v>10590</v>
      </c>
      <c r="G8" s="101">
        <v>1.6</v>
      </c>
      <c r="H8" s="101">
        <f t="shared" si="0"/>
        <v>4579.9437499999995</v>
      </c>
      <c r="I8" s="101">
        <f t="shared" si="1"/>
        <v>2.3122554725699418</v>
      </c>
      <c r="J8" s="2"/>
      <c r="K8" s="42"/>
      <c r="L8" s="42"/>
      <c r="M8" s="19">
        <v>7327.91</v>
      </c>
      <c r="N8" s="19">
        <v>2372.4000000000005</v>
      </c>
      <c r="O8" s="19">
        <v>270</v>
      </c>
      <c r="P8" s="19">
        <v>0</v>
      </c>
      <c r="Q8" s="19">
        <v>3700</v>
      </c>
      <c r="R8" s="19">
        <v>300</v>
      </c>
      <c r="S8" s="19"/>
      <c r="T8" s="19">
        <v>195</v>
      </c>
      <c r="U8" s="19">
        <v>51.65</v>
      </c>
      <c r="V8" s="19">
        <f t="shared" si="2"/>
        <v>14216.960000000001</v>
      </c>
      <c r="W8" s="30">
        <f t="shared" si="3"/>
        <v>0.57910224032586566</v>
      </c>
      <c r="X8" s="30"/>
      <c r="Y8" s="19">
        <f>F8*Y$6</f>
        <v>1800.3000000000002</v>
      </c>
      <c r="Z8" s="19">
        <f>F8*Z$6</f>
        <v>2329.8000000000002</v>
      </c>
      <c r="AA8" s="20">
        <f>SUM(Y8:Z8)</f>
        <v>4130.1000000000004</v>
      </c>
      <c r="AB8" s="20"/>
      <c r="AC8" s="19">
        <v>140</v>
      </c>
      <c r="AD8" s="19">
        <v>233</v>
      </c>
      <c r="AE8" s="19">
        <v>666</v>
      </c>
      <c r="AF8" s="19">
        <v>67</v>
      </c>
      <c r="AG8" s="15">
        <v>170</v>
      </c>
      <c r="AH8" s="15">
        <f>AH4</f>
        <v>1601</v>
      </c>
      <c r="AI8" s="20">
        <f>SUM(AG8:AH8)</f>
        <v>1771</v>
      </c>
      <c r="AJ8" s="15"/>
      <c r="AK8" s="20">
        <f t="shared" si="4"/>
        <v>21224.06</v>
      </c>
      <c r="AL8" s="19"/>
      <c r="AM8" s="15">
        <f t="shared" si="5"/>
        <v>3325.9399999999987</v>
      </c>
      <c r="AN8" s="2"/>
      <c r="AO8" s="9">
        <f t="shared" si="6"/>
        <v>0.13547617107942969</v>
      </c>
      <c r="AP8" s="2"/>
      <c r="AQ8" s="2"/>
      <c r="AR8" s="2"/>
      <c r="AS8" s="2"/>
      <c r="AT8" s="2"/>
      <c r="AU8" s="2"/>
    </row>
    <row r="9" spans="1:47" ht="15.6" x14ac:dyDescent="0.3">
      <c r="A9" s="2"/>
      <c r="B9" s="482"/>
      <c r="C9" s="42" t="s">
        <v>34</v>
      </c>
      <c r="D9" s="20">
        <f>SUM(D7:D8)</f>
        <v>47340</v>
      </c>
      <c r="E9" s="2"/>
      <c r="F9" s="2">
        <f>SUM(F7:F8)</f>
        <v>21210</v>
      </c>
      <c r="G9" s="101">
        <v>1.6</v>
      </c>
      <c r="H9" s="101">
        <f t="shared" si="0"/>
        <v>8984.2499999999982</v>
      </c>
      <c r="I9" s="101">
        <f t="shared" si="1"/>
        <v>2.3607980632774024</v>
      </c>
      <c r="J9" s="91"/>
      <c r="K9" s="42"/>
      <c r="L9" s="42"/>
      <c r="M9" s="20">
        <f t="shared" ref="M9:U9" si="7">SUM(M7:M8)</f>
        <v>14374.8</v>
      </c>
      <c r="N9" s="20">
        <f t="shared" si="7"/>
        <v>4710.9000000000005</v>
      </c>
      <c r="O9" s="20">
        <f t="shared" si="7"/>
        <v>535</v>
      </c>
      <c r="P9" s="20">
        <f t="shared" si="7"/>
        <v>0</v>
      </c>
      <c r="Q9" s="20">
        <f t="shared" si="7"/>
        <v>7290</v>
      </c>
      <c r="R9" s="20">
        <f t="shared" si="7"/>
        <v>600</v>
      </c>
      <c r="S9" s="20">
        <f t="shared" si="7"/>
        <v>0</v>
      </c>
      <c r="T9" s="20">
        <f t="shared" si="7"/>
        <v>390</v>
      </c>
      <c r="U9" s="20">
        <f t="shared" si="7"/>
        <v>103.3</v>
      </c>
      <c r="V9" s="20">
        <f t="shared" si="2"/>
        <v>28004</v>
      </c>
      <c r="W9" s="30">
        <f t="shared" si="3"/>
        <v>0.59155048584706382</v>
      </c>
      <c r="X9" s="30"/>
      <c r="Y9" s="20">
        <f>SUM(Y7:Y8)</f>
        <v>3605.7000000000003</v>
      </c>
      <c r="Z9" s="20">
        <f>SUM(Z7:Z8)</f>
        <v>4666.2000000000007</v>
      </c>
      <c r="AA9" s="20">
        <f>SUM(Y9:Z9)</f>
        <v>8271.9000000000015</v>
      </c>
      <c r="AB9" s="20"/>
      <c r="AC9" s="20">
        <f t="shared" ref="AC9:AH9" si="8">SUM(AC7:AC8)</f>
        <v>280</v>
      </c>
      <c r="AD9" s="20">
        <f t="shared" si="8"/>
        <v>466</v>
      </c>
      <c r="AE9" s="20">
        <f t="shared" si="8"/>
        <v>1332</v>
      </c>
      <c r="AF9" s="20">
        <f t="shared" si="8"/>
        <v>134</v>
      </c>
      <c r="AG9" s="20">
        <f t="shared" si="8"/>
        <v>340</v>
      </c>
      <c r="AH9" s="20">
        <f t="shared" si="8"/>
        <v>3202</v>
      </c>
      <c r="AI9" s="20">
        <f>SUM(AG9:AH9)</f>
        <v>3542</v>
      </c>
      <c r="AJ9" s="20"/>
      <c r="AK9" s="20">
        <f t="shared" si="4"/>
        <v>42029.9</v>
      </c>
      <c r="AL9" s="20"/>
      <c r="AM9" s="16">
        <f t="shared" si="5"/>
        <v>5310.0999999999985</v>
      </c>
      <c r="AN9" s="2"/>
      <c r="AO9" s="9">
        <f t="shared" si="6"/>
        <v>0.11216941275876634</v>
      </c>
      <c r="AP9" s="2"/>
      <c r="AQ9" s="2"/>
      <c r="AR9" s="2"/>
      <c r="AS9" s="2"/>
      <c r="AT9" s="2"/>
      <c r="AU9" s="2"/>
    </row>
    <row r="10" spans="1:47" ht="15.6" x14ac:dyDescent="0.3">
      <c r="A10" s="2"/>
      <c r="B10" s="482" t="s">
        <v>42</v>
      </c>
      <c r="C10" s="42" t="s">
        <v>38</v>
      </c>
      <c r="D10" s="20">
        <v>16760</v>
      </c>
      <c r="E10" s="2"/>
      <c r="F10" s="2">
        <v>8526</v>
      </c>
      <c r="G10" s="2">
        <v>1.35</v>
      </c>
      <c r="H10" s="101">
        <f t="shared" si="0"/>
        <v>3159.0814814814817</v>
      </c>
      <c r="I10" s="101">
        <f t="shared" si="1"/>
        <v>2.6988857520704563</v>
      </c>
      <c r="J10" s="2"/>
      <c r="K10" s="42"/>
      <c r="L10" s="42"/>
      <c r="M10" s="20">
        <v>4264.76</v>
      </c>
      <c r="N10" s="20">
        <v>1435.1</v>
      </c>
      <c r="O10" s="20">
        <v>305</v>
      </c>
      <c r="P10" s="20">
        <v>0</v>
      </c>
      <c r="Q10" s="20">
        <v>2645</v>
      </c>
      <c r="R10" s="20">
        <v>300</v>
      </c>
      <c r="S10" s="20"/>
      <c r="T10" s="20">
        <v>195</v>
      </c>
      <c r="U10" s="20">
        <v>51.65</v>
      </c>
      <c r="V10" s="20">
        <f t="shared" si="2"/>
        <v>9196.51</v>
      </c>
      <c r="W10" s="30">
        <f t="shared" si="3"/>
        <v>0.54871778042959429</v>
      </c>
      <c r="X10" s="30"/>
      <c r="Y10" s="19">
        <f>F10*Y$6</f>
        <v>1449.42</v>
      </c>
      <c r="Z10" s="20">
        <f>F10*Z$6</f>
        <v>1875.72</v>
      </c>
      <c r="AA10" s="20">
        <f>SUM(Y10:Z10)</f>
        <v>3325.1400000000003</v>
      </c>
      <c r="AB10" s="20"/>
      <c r="AC10" s="20">
        <v>140</v>
      </c>
      <c r="AD10" s="20">
        <v>233</v>
      </c>
      <c r="AE10" s="20">
        <v>666</v>
      </c>
      <c r="AF10" s="20">
        <v>67</v>
      </c>
      <c r="AG10" s="20">
        <v>170</v>
      </c>
      <c r="AH10" s="20">
        <f>AH4</f>
        <v>1601</v>
      </c>
      <c r="AI10" s="20">
        <f>SUM(AG10:AH10)</f>
        <v>1771</v>
      </c>
      <c r="AJ10" s="20"/>
      <c r="AK10" s="20">
        <f t="shared" si="4"/>
        <v>15398.650000000001</v>
      </c>
      <c r="AL10" s="20"/>
      <c r="AM10" s="16">
        <f t="shared" si="5"/>
        <v>1361.3499999999985</v>
      </c>
      <c r="AN10" s="2"/>
      <c r="AO10" s="9">
        <f t="shared" si="6"/>
        <v>8.1226133651551222E-2</v>
      </c>
      <c r="AP10" s="2"/>
      <c r="AQ10" s="2"/>
      <c r="AR10" s="2"/>
      <c r="AS10" s="2"/>
      <c r="AT10" s="2"/>
      <c r="AU10" s="2"/>
    </row>
    <row r="11" spans="1:47" ht="15.6" x14ac:dyDescent="0.3">
      <c r="A11" s="2"/>
      <c r="B11" s="482"/>
      <c r="C11" s="42" t="s">
        <v>37</v>
      </c>
      <c r="D11" s="19">
        <v>19035</v>
      </c>
      <c r="E11" s="2"/>
      <c r="F11" s="2">
        <v>7429</v>
      </c>
      <c r="G11" s="2">
        <v>1.35</v>
      </c>
      <c r="H11" s="101">
        <f t="shared" si="0"/>
        <v>3148</v>
      </c>
      <c r="I11" s="101">
        <f t="shared" si="1"/>
        <v>2.3599110546378652</v>
      </c>
      <c r="J11" s="2"/>
      <c r="K11" s="42"/>
      <c r="L11" s="42"/>
      <c r="M11" s="19">
        <v>4249.8</v>
      </c>
      <c r="N11" s="19">
        <v>1432.7</v>
      </c>
      <c r="O11" s="19">
        <v>480</v>
      </c>
      <c r="P11" s="19">
        <v>0</v>
      </c>
      <c r="Q11" s="19">
        <v>2855</v>
      </c>
      <c r="R11" s="19">
        <v>300</v>
      </c>
      <c r="S11" s="19"/>
      <c r="T11" s="19">
        <v>195</v>
      </c>
      <c r="U11" s="19">
        <v>51.65</v>
      </c>
      <c r="V11" s="19">
        <f t="shared" si="2"/>
        <v>9564.15</v>
      </c>
      <c r="W11" s="30">
        <f t="shared" si="3"/>
        <v>0.5024507486209614</v>
      </c>
      <c r="X11" s="30"/>
      <c r="Y11" s="19">
        <f>F11*Y$6</f>
        <v>1262.93</v>
      </c>
      <c r="Z11" s="19">
        <f>F11*Z$6</f>
        <v>1634.38</v>
      </c>
      <c r="AA11" s="20">
        <f>SUM(Y11:Z11)</f>
        <v>2897.3100000000004</v>
      </c>
      <c r="AB11" s="20"/>
      <c r="AC11" s="19">
        <v>140</v>
      </c>
      <c r="AD11" s="19">
        <v>233</v>
      </c>
      <c r="AE11" s="19">
        <v>666</v>
      </c>
      <c r="AF11" s="19">
        <v>67</v>
      </c>
      <c r="AG11" s="15">
        <v>170</v>
      </c>
      <c r="AH11" s="15">
        <f>AH4</f>
        <v>1601</v>
      </c>
      <c r="AI11" s="20">
        <f>SUM(AG11:AH11)</f>
        <v>1771</v>
      </c>
      <c r="AJ11" s="15"/>
      <c r="AK11" s="20">
        <f t="shared" si="4"/>
        <v>15338.46</v>
      </c>
      <c r="AL11" s="19"/>
      <c r="AM11" s="15">
        <f t="shared" si="5"/>
        <v>3696.5400000000009</v>
      </c>
      <c r="AN11" s="2"/>
      <c r="AO11" s="9">
        <f t="shared" si="6"/>
        <v>0.19419700551615449</v>
      </c>
      <c r="AP11" s="2"/>
      <c r="AQ11" s="2"/>
      <c r="AR11" s="2"/>
      <c r="AS11" s="2"/>
      <c r="AT11" s="2"/>
      <c r="AU11" s="2"/>
    </row>
    <row r="12" spans="1:47" ht="15.6" x14ac:dyDescent="0.3">
      <c r="A12" s="2"/>
      <c r="B12" s="482"/>
      <c r="C12" s="42" t="s">
        <v>34</v>
      </c>
      <c r="D12" s="20">
        <f>SUM(D10:D11)</f>
        <v>35795</v>
      </c>
      <c r="E12" s="2"/>
      <c r="F12" s="2">
        <f>SUM(F10:F11)</f>
        <v>15955</v>
      </c>
      <c r="G12" s="2">
        <v>1.35</v>
      </c>
      <c r="H12" s="101">
        <f t="shared" si="0"/>
        <v>6307.0814814814821</v>
      </c>
      <c r="I12" s="101">
        <f t="shared" si="1"/>
        <v>2.5296961909951889</v>
      </c>
      <c r="J12" s="91"/>
      <c r="K12" s="42"/>
      <c r="L12" s="42"/>
      <c r="M12" s="20">
        <f t="shared" ref="M12:U12" si="9">SUM(M10:M11)</f>
        <v>8514.5600000000013</v>
      </c>
      <c r="N12" s="20">
        <f t="shared" si="9"/>
        <v>2867.8</v>
      </c>
      <c r="O12" s="20">
        <f t="shared" si="9"/>
        <v>785</v>
      </c>
      <c r="P12" s="20">
        <f t="shared" si="9"/>
        <v>0</v>
      </c>
      <c r="Q12" s="20">
        <f t="shared" si="9"/>
        <v>5500</v>
      </c>
      <c r="R12" s="20">
        <f t="shared" si="9"/>
        <v>600</v>
      </c>
      <c r="S12" s="20">
        <f t="shared" si="9"/>
        <v>0</v>
      </c>
      <c r="T12" s="20">
        <f t="shared" si="9"/>
        <v>390</v>
      </c>
      <c r="U12" s="20">
        <f t="shared" si="9"/>
        <v>103.3</v>
      </c>
      <c r="V12" s="20">
        <f t="shared" si="2"/>
        <v>18760.66</v>
      </c>
      <c r="W12" s="30">
        <f t="shared" si="3"/>
        <v>0.52411398239977647</v>
      </c>
      <c r="X12" s="30"/>
      <c r="Y12" s="20">
        <f>SUM(Y10:Y11)</f>
        <v>2712.3500000000004</v>
      </c>
      <c r="Z12" s="20">
        <f>SUM(Z10:Z11)</f>
        <v>3510.1000000000004</v>
      </c>
      <c r="AA12" s="20">
        <f>SUM(AA10:AA11)</f>
        <v>6222.4500000000007</v>
      </c>
      <c r="AB12" s="20"/>
      <c r="AC12" s="20">
        <f t="shared" ref="AC12:AI12" si="10">SUM(AC10:AC11)</f>
        <v>280</v>
      </c>
      <c r="AD12" s="20">
        <f t="shared" si="10"/>
        <v>466</v>
      </c>
      <c r="AE12" s="20">
        <f t="shared" si="10"/>
        <v>1332</v>
      </c>
      <c r="AF12" s="20">
        <f t="shared" si="10"/>
        <v>134</v>
      </c>
      <c r="AG12" s="20">
        <f t="shared" si="10"/>
        <v>340</v>
      </c>
      <c r="AH12" s="20">
        <f t="shared" si="10"/>
        <v>3202</v>
      </c>
      <c r="AI12" s="20">
        <f t="shared" si="10"/>
        <v>3542</v>
      </c>
      <c r="AJ12" s="20"/>
      <c r="AK12" s="20">
        <f t="shared" si="4"/>
        <v>30737.11</v>
      </c>
      <c r="AL12" s="20"/>
      <c r="AM12" s="16">
        <f t="shared" si="5"/>
        <v>5057.8899999999994</v>
      </c>
      <c r="AN12" s="2"/>
      <c r="AO12" s="9">
        <f t="shared" si="6"/>
        <v>0.14130157843274199</v>
      </c>
      <c r="AP12" s="2"/>
      <c r="AQ12" s="2"/>
      <c r="AR12" s="2"/>
      <c r="AS12" s="2"/>
      <c r="AT12" s="2"/>
      <c r="AU12" s="2"/>
    </row>
    <row r="13" spans="1:47" ht="15.6" x14ac:dyDescent="0.3">
      <c r="A13" s="2"/>
      <c r="B13" s="482" t="s">
        <v>41</v>
      </c>
      <c r="C13" s="42" t="s">
        <v>38</v>
      </c>
      <c r="D13" s="20">
        <v>23650</v>
      </c>
      <c r="E13" s="2"/>
      <c r="F13" s="2">
        <v>11771</v>
      </c>
      <c r="G13" s="2">
        <v>1.35</v>
      </c>
      <c r="H13" s="101">
        <f t="shared" si="0"/>
        <v>4480.3111111111111</v>
      </c>
      <c r="I13" s="101">
        <f t="shared" si="1"/>
        <v>2.6272729076353825</v>
      </c>
      <c r="J13" s="2"/>
      <c r="K13" s="42"/>
      <c r="L13" s="42"/>
      <c r="M13" s="20">
        <v>6048.42</v>
      </c>
      <c r="N13" s="20">
        <v>2417.1999999999998</v>
      </c>
      <c r="O13" s="20">
        <v>425</v>
      </c>
      <c r="P13" s="20">
        <v>0</v>
      </c>
      <c r="Q13" s="20">
        <v>4004</v>
      </c>
      <c r="R13" s="20">
        <v>300</v>
      </c>
      <c r="S13" s="20"/>
      <c r="T13" s="20">
        <v>195</v>
      </c>
      <c r="U13" s="20">
        <v>51.65</v>
      </c>
      <c r="V13" s="20">
        <f t="shared" si="2"/>
        <v>13441.269999999999</v>
      </c>
      <c r="W13" s="30">
        <f t="shared" si="3"/>
        <v>0.56834122621564476</v>
      </c>
      <c r="X13" s="30"/>
      <c r="Y13" s="20">
        <f>F13*Y$6</f>
        <v>2001.0700000000002</v>
      </c>
      <c r="Z13" s="20">
        <f>F13*Z$6</f>
        <v>2589.62</v>
      </c>
      <c r="AA13" s="20">
        <f t="shared" ref="AA13:AA44" si="11">SUM(Y13:Z13)</f>
        <v>4590.6900000000005</v>
      </c>
      <c r="AB13" s="20"/>
      <c r="AC13" s="20">
        <v>140</v>
      </c>
      <c r="AD13" s="20">
        <v>233</v>
      </c>
      <c r="AE13" s="20">
        <v>666</v>
      </c>
      <c r="AF13" s="20">
        <v>67</v>
      </c>
      <c r="AG13" s="20">
        <v>170</v>
      </c>
      <c r="AH13" s="20">
        <f>AH4</f>
        <v>1601</v>
      </c>
      <c r="AI13" s="20">
        <f>SUM(AG13:AH13)</f>
        <v>1771</v>
      </c>
      <c r="AJ13" s="20"/>
      <c r="AK13" s="20">
        <f t="shared" si="4"/>
        <v>20908.96</v>
      </c>
      <c r="AL13" s="20"/>
      <c r="AM13" s="16">
        <f t="shared" si="5"/>
        <v>2741.0400000000009</v>
      </c>
      <c r="AN13" s="2"/>
      <c r="AO13" s="9">
        <f t="shared" si="6"/>
        <v>0.11590021141649053</v>
      </c>
      <c r="AP13" s="2"/>
      <c r="AQ13" s="2"/>
      <c r="AR13" s="2"/>
      <c r="AS13" s="2"/>
      <c r="AT13" s="2"/>
      <c r="AU13" s="2"/>
    </row>
    <row r="14" spans="1:47" ht="15.6" x14ac:dyDescent="0.3">
      <c r="A14" s="2"/>
      <c r="B14" s="482"/>
      <c r="C14" s="42" t="s">
        <v>37</v>
      </c>
      <c r="D14" s="19">
        <v>22035</v>
      </c>
      <c r="E14" s="2"/>
      <c r="F14" s="2">
        <v>9945</v>
      </c>
      <c r="G14" s="2">
        <v>1.35</v>
      </c>
      <c r="H14" s="101">
        <f t="shared" si="0"/>
        <v>3929.0962962962958</v>
      </c>
      <c r="I14" s="101">
        <f t="shared" si="1"/>
        <v>2.531116381488157</v>
      </c>
      <c r="J14" s="2"/>
      <c r="K14" s="42"/>
      <c r="L14" s="42"/>
      <c r="M14" s="19">
        <v>5304.28</v>
      </c>
      <c r="N14" s="19">
        <v>2139.3000000000002</v>
      </c>
      <c r="O14" s="19">
        <v>524</v>
      </c>
      <c r="P14" s="19">
        <v>0</v>
      </c>
      <c r="Q14" s="19">
        <v>3534</v>
      </c>
      <c r="R14" s="19">
        <v>300</v>
      </c>
      <c r="S14" s="19"/>
      <c r="T14" s="19">
        <v>195</v>
      </c>
      <c r="U14" s="19">
        <v>51.65</v>
      </c>
      <c r="V14" s="19">
        <f t="shared" si="2"/>
        <v>12048.23</v>
      </c>
      <c r="W14" s="30">
        <f t="shared" si="3"/>
        <v>0.54677694576809621</v>
      </c>
      <c r="X14" s="30"/>
      <c r="Y14" s="19">
        <f>F14*Y$6</f>
        <v>1690.65</v>
      </c>
      <c r="Z14" s="19">
        <f>F14*Z$6</f>
        <v>2187.9</v>
      </c>
      <c r="AA14" s="20">
        <f t="shared" si="11"/>
        <v>3878.55</v>
      </c>
      <c r="AB14" s="20"/>
      <c r="AC14" s="19">
        <v>140</v>
      </c>
      <c r="AD14" s="19">
        <v>233</v>
      </c>
      <c r="AE14" s="19">
        <v>666</v>
      </c>
      <c r="AF14" s="19">
        <v>67</v>
      </c>
      <c r="AG14" s="15">
        <v>170</v>
      </c>
      <c r="AH14" s="15">
        <v>1601</v>
      </c>
      <c r="AI14" s="20">
        <f>SUM(AG14:AH14)</f>
        <v>1771</v>
      </c>
      <c r="AJ14" s="15"/>
      <c r="AK14" s="20">
        <f t="shared" si="4"/>
        <v>18803.78</v>
      </c>
      <c r="AL14" s="19"/>
      <c r="AM14" s="15">
        <f t="shared" si="5"/>
        <v>3231.2200000000012</v>
      </c>
      <c r="AN14" s="2"/>
      <c r="AO14" s="9">
        <f t="shared" si="6"/>
        <v>0.14664034490583169</v>
      </c>
      <c r="AP14" s="2"/>
      <c r="AQ14" s="2"/>
      <c r="AR14" s="2"/>
      <c r="AS14" s="2"/>
      <c r="AT14" s="2"/>
      <c r="AU14" s="2"/>
    </row>
    <row r="15" spans="1:47" ht="15.6" x14ac:dyDescent="0.3">
      <c r="A15" s="2"/>
      <c r="B15" s="482"/>
      <c r="C15" s="42" t="s">
        <v>36</v>
      </c>
      <c r="D15" s="20">
        <v>2450</v>
      </c>
      <c r="E15" s="2"/>
      <c r="F15" s="2">
        <v>960</v>
      </c>
      <c r="G15" s="2">
        <v>1.35</v>
      </c>
      <c r="H15" s="101">
        <f t="shared" si="0"/>
        <v>438.13333333333333</v>
      </c>
      <c r="I15" s="101">
        <f t="shared" si="1"/>
        <v>2.1911138161898966</v>
      </c>
      <c r="J15" s="2"/>
      <c r="K15" s="42"/>
      <c r="L15" s="42"/>
      <c r="M15" s="20">
        <v>591.48</v>
      </c>
      <c r="N15" s="20">
        <v>115.7</v>
      </c>
      <c r="O15" s="20">
        <v>60</v>
      </c>
      <c r="P15" s="20">
        <v>0</v>
      </c>
      <c r="Q15" s="20">
        <v>390</v>
      </c>
      <c r="R15" s="20">
        <v>200</v>
      </c>
      <c r="S15" s="20"/>
      <c r="T15" s="20">
        <v>78</v>
      </c>
      <c r="U15" s="20">
        <v>9.65</v>
      </c>
      <c r="V15" s="20">
        <f t="shared" si="2"/>
        <v>1444.8300000000002</v>
      </c>
      <c r="W15" s="30">
        <f t="shared" si="3"/>
        <v>0.589726530612245</v>
      </c>
      <c r="X15" s="30"/>
      <c r="Y15" s="20">
        <f>F15*Y$6</f>
        <v>163.20000000000002</v>
      </c>
      <c r="Z15" s="20">
        <f>F15*Z$6</f>
        <v>211.2</v>
      </c>
      <c r="AA15" s="20">
        <f t="shared" si="11"/>
        <v>374.4</v>
      </c>
      <c r="AB15" s="20"/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f>SUM(AG15:AH15)</f>
        <v>0</v>
      </c>
      <c r="AJ15" s="20"/>
      <c r="AK15" s="20">
        <f t="shared" si="4"/>
        <v>1819.23</v>
      </c>
      <c r="AL15" s="20"/>
      <c r="AM15" s="16">
        <f t="shared" si="5"/>
        <v>630.77</v>
      </c>
      <c r="AN15" s="2"/>
      <c r="AO15" s="9">
        <f t="shared" si="6"/>
        <v>0.25745714285714283</v>
      </c>
      <c r="AP15" s="2"/>
      <c r="AQ15" s="2"/>
      <c r="AR15" s="2"/>
      <c r="AS15" s="2"/>
      <c r="AT15" s="2"/>
      <c r="AU15" s="2"/>
    </row>
    <row r="16" spans="1:47" ht="15.6" x14ac:dyDescent="0.3">
      <c r="A16" s="2"/>
      <c r="B16" s="482"/>
      <c r="C16" s="42" t="s">
        <v>35</v>
      </c>
      <c r="D16" s="19">
        <v>3050</v>
      </c>
      <c r="E16" s="2"/>
      <c r="F16" s="2">
        <v>1588</v>
      </c>
      <c r="G16" s="2">
        <v>1.35</v>
      </c>
      <c r="H16" s="101">
        <f t="shared" si="0"/>
        <v>557.79259259259254</v>
      </c>
      <c r="I16" s="101">
        <f t="shared" si="1"/>
        <v>2.8469363363522886</v>
      </c>
      <c r="J16" s="2"/>
      <c r="K16" s="42"/>
      <c r="L16" s="42"/>
      <c r="M16" s="19">
        <v>753.02</v>
      </c>
      <c r="N16" s="19">
        <v>279.2</v>
      </c>
      <c r="O16" s="19">
        <v>40</v>
      </c>
      <c r="P16" s="19">
        <v>0</v>
      </c>
      <c r="Q16" s="19">
        <v>470</v>
      </c>
      <c r="R16" s="19">
        <v>160</v>
      </c>
      <c r="S16" s="19"/>
      <c r="T16" s="19">
        <v>84</v>
      </c>
      <c r="U16" s="19">
        <v>11.35</v>
      </c>
      <c r="V16" s="19">
        <f t="shared" si="2"/>
        <v>1797.57</v>
      </c>
      <c r="W16" s="30">
        <f t="shared" si="3"/>
        <v>0.58936721311475404</v>
      </c>
      <c r="X16" s="30"/>
      <c r="Y16" s="19">
        <f>F16*Y$6</f>
        <v>269.96000000000004</v>
      </c>
      <c r="Z16" s="19">
        <f>F16*Z$6</f>
        <v>349.36</v>
      </c>
      <c r="AA16" s="20">
        <f t="shared" si="11"/>
        <v>619.32000000000005</v>
      </c>
      <c r="AB16" s="20"/>
      <c r="AC16" s="19">
        <v>0</v>
      </c>
      <c r="AD16" s="19">
        <v>0</v>
      </c>
      <c r="AE16" s="19">
        <v>0</v>
      </c>
      <c r="AF16" s="19">
        <v>0</v>
      </c>
      <c r="AG16" s="15">
        <v>0</v>
      </c>
      <c r="AH16" s="15">
        <v>0</v>
      </c>
      <c r="AI16" s="20">
        <f>SUM(AG16:AH16)</f>
        <v>0</v>
      </c>
      <c r="AJ16" s="15"/>
      <c r="AK16" s="20">
        <f t="shared" si="4"/>
        <v>2416.89</v>
      </c>
      <c r="AL16" s="19"/>
      <c r="AM16" s="15">
        <f t="shared" si="5"/>
        <v>633.11000000000013</v>
      </c>
      <c r="AN16" s="2"/>
      <c r="AO16" s="9">
        <f t="shared" si="6"/>
        <v>0.2075770491803279</v>
      </c>
      <c r="AP16" s="2"/>
      <c r="AQ16" s="2"/>
      <c r="AR16" s="2"/>
      <c r="AS16" s="2"/>
      <c r="AT16" s="2"/>
      <c r="AU16" s="2"/>
    </row>
    <row r="17" spans="1:47" ht="15.6" x14ac:dyDescent="0.3">
      <c r="A17" s="2"/>
      <c r="B17" s="482"/>
      <c r="C17" s="42" t="s">
        <v>34</v>
      </c>
      <c r="D17" s="20">
        <f>SUM(D13:D16)</f>
        <v>51185</v>
      </c>
      <c r="E17" s="2"/>
      <c r="F17" s="2">
        <f>SUM(F13:F16)</f>
        <v>24264</v>
      </c>
      <c r="G17" s="2">
        <v>1.35</v>
      </c>
      <c r="H17" s="101">
        <f t="shared" si="0"/>
        <v>9405.3333333333339</v>
      </c>
      <c r="I17" s="101">
        <f t="shared" si="1"/>
        <v>2.5798128721292883</v>
      </c>
      <c r="J17" s="91"/>
      <c r="K17" s="42"/>
      <c r="L17" s="42"/>
      <c r="M17" s="20">
        <f t="shared" ref="M17:U17" si="12">SUM(M13:M16)</f>
        <v>12697.2</v>
      </c>
      <c r="N17" s="20">
        <f t="shared" si="12"/>
        <v>4951.3999999999996</v>
      </c>
      <c r="O17" s="20">
        <f t="shared" si="12"/>
        <v>1049</v>
      </c>
      <c r="P17" s="20">
        <f t="shared" si="12"/>
        <v>0</v>
      </c>
      <c r="Q17" s="20">
        <f t="shared" si="12"/>
        <v>8398</v>
      </c>
      <c r="R17" s="20">
        <f t="shared" si="12"/>
        <v>960</v>
      </c>
      <c r="S17" s="20">
        <f t="shared" si="12"/>
        <v>0</v>
      </c>
      <c r="T17" s="20">
        <f t="shared" si="12"/>
        <v>552</v>
      </c>
      <c r="U17" s="20">
        <f t="shared" si="12"/>
        <v>124.3</v>
      </c>
      <c r="V17" s="20">
        <f t="shared" si="2"/>
        <v>28731.899999999998</v>
      </c>
      <c r="W17" s="30">
        <f t="shared" si="3"/>
        <v>0.5613343753052652</v>
      </c>
      <c r="X17" s="30"/>
      <c r="Y17" s="20">
        <f>SUM(Y13:Y16)</f>
        <v>4124.88</v>
      </c>
      <c r="Z17" s="20">
        <f>SUM(Z13:Z16)</f>
        <v>5338.08</v>
      </c>
      <c r="AA17" s="20">
        <f t="shared" si="11"/>
        <v>9462.9599999999991</v>
      </c>
      <c r="AB17" s="20"/>
      <c r="AC17" s="20">
        <f t="shared" ref="AC17:AH17" si="13">SUM(AC13:AC14)</f>
        <v>280</v>
      </c>
      <c r="AD17" s="20">
        <f t="shared" si="13"/>
        <v>466</v>
      </c>
      <c r="AE17" s="20">
        <f t="shared" si="13"/>
        <v>1332</v>
      </c>
      <c r="AF17" s="20">
        <f t="shared" si="13"/>
        <v>134</v>
      </c>
      <c r="AG17" s="20">
        <f t="shared" si="13"/>
        <v>340</v>
      </c>
      <c r="AH17" s="20">
        <f t="shared" si="13"/>
        <v>3202</v>
      </c>
      <c r="AI17" s="20">
        <f>SUM(AG17:AH17)</f>
        <v>3542</v>
      </c>
      <c r="AJ17" s="20"/>
      <c r="AK17" s="20">
        <f t="shared" si="4"/>
        <v>43948.86</v>
      </c>
      <c r="AL17" s="20"/>
      <c r="AM17" s="16">
        <f t="shared" si="5"/>
        <v>7236.1399999999994</v>
      </c>
      <c r="AN17" s="2"/>
      <c r="AO17" s="9">
        <f t="shared" si="6"/>
        <v>0.14137227703428737</v>
      </c>
      <c r="AP17" s="2"/>
      <c r="AQ17" s="2"/>
      <c r="AR17" s="2"/>
      <c r="AS17" s="2"/>
      <c r="AT17" s="2"/>
      <c r="AU17" s="2"/>
    </row>
    <row r="18" spans="1:47" ht="15.6" x14ac:dyDescent="0.3">
      <c r="A18" s="2"/>
      <c r="B18" s="482" t="s">
        <v>40</v>
      </c>
      <c r="C18" s="42" t="s">
        <v>38</v>
      </c>
      <c r="D18" s="20">
        <v>22770</v>
      </c>
      <c r="E18" s="2">
        <v>21</v>
      </c>
      <c r="F18" s="2">
        <v>11230</v>
      </c>
      <c r="G18" s="2">
        <v>1.55</v>
      </c>
      <c r="H18" s="101">
        <f t="shared" si="0"/>
        <v>4427.9870967741936</v>
      </c>
      <c r="I18" s="101">
        <f t="shared" si="1"/>
        <v>2.5361410850047643</v>
      </c>
      <c r="J18" s="2"/>
      <c r="K18" s="42"/>
      <c r="L18" s="42"/>
      <c r="M18" s="20">
        <v>6863.38</v>
      </c>
      <c r="N18" s="20">
        <v>2393.1999999999998</v>
      </c>
      <c r="O18" s="20">
        <v>275</v>
      </c>
      <c r="P18" s="20">
        <v>0</v>
      </c>
      <c r="Q18" s="20">
        <v>3570</v>
      </c>
      <c r="R18" s="20">
        <v>300</v>
      </c>
      <c r="S18" s="20">
        <v>40</v>
      </c>
      <c r="T18" s="20">
        <v>195</v>
      </c>
      <c r="U18" s="20">
        <v>51.65</v>
      </c>
      <c r="V18" s="20">
        <f t="shared" si="2"/>
        <v>13688.23</v>
      </c>
      <c r="W18" s="30">
        <f t="shared" si="3"/>
        <v>0.60115195432586732</v>
      </c>
      <c r="X18" s="30"/>
      <c r="Y18" s="20">
        <f>F18*Y$6</f>
        <v>1909.1000000000001</v>
      </c>
      <c r="Z18" s="20">
        <f>F18*Z$6</f>
        <v>2470.6</v>
      </c>
      <c r="AA18" s="20">
        <f t="shared" si="11"/>
        <v>4379.7</v>
      </c>
      <c r="AB18" s="20"/>
      <c r="AC18" s="20">
        <v>140</v>
      </c>
      <c r="AD18" s="20">
        <v>233</v>
      </c>
      <c r="AE18" s="20">
        <v>666</v>
      </c>
      <c r="AF18" s="20">
        <v>67</v>
      </c>
      <c r="AG18" s="20">
        <v>90</v>
      </c>
      <c r="AH18" s="20">
        <v>1601</v>
      </c>
      <c r="AI18" s="20">
        <f t="shared" ref="AI18:AI49" si="14">SUM(AC18:AH18)</f>
        <v>2797</v>
      </c>
      <c r="AJ18" s="20"/>
      <c r="AK18" s="20">
        <f t="shared" si="4"/>
        <v>20864.93</v>
      </c>
      <c r="AL18" s="20"/>
      <c r="AM18" s="16">
        <f t="shared" si="5"/>
        <v>1905.0699999999997</v>
      </c>
      <c r="AN18" s="2"/>
      <c r="AO18" s="9">
        <f t="shared" si="6"/>
        <v>8.3665788317962217E-2</v>
      </c>
      <c r="AP18" s="2"/>
      <c r="AQ18" s="2"/>
      <c r="AR18" s="2"/>
      <c r="AS18" s="2"/>
      <c r="AT18" s="2"/>
      <c r="AU18" s="2"/>
    </row>
    <row r="19" spans="1:47" ht="15.6" x14ac:dyDescent="0.3">
      <c r="A19" s="2"/>
      <c r="B19" s="482"/>
      <c r="C19" s="42" t="s">
        <v>37</v>
      </c>
      <c r="D19" s="19">
        <v>23075</v>
      </c>
      <c r="E19" s="2">
        <v>22</v>
      </c>
      <c r="F19" s="2">
        <v>11043</v>
      </c>
      <c r="G19" s="2">
        <v>1.55</v>
      </c>
      <c r="H19" s="101">
        <f t="shared" si="0"/>
        <v>4103.2709677419352</v>
      </c>
      <c r="I19" s="101">
        <f t="shared" si="1"/>
        <v>2.6912675489420717</v>
      </c>
      <c r="J19" s="2"/>
      <c r="K19" s="42"/>
      <c r="L19" s="42"/>
      <c r="M19" s="19">
        <v>6360.07</v>
      </c>
      <c r="N19" s="19">
        <v>2520.4</v>
      </c>
      <c r="O19" s="19">
        <v>275</v>
      </c>
      <c r="P19" s="19">
        <v>0</v>
      </c>
      <c r="Q19" s="19">
        <v>3610</v>
      </c>
      <c r="R19" s="19">
        <v>300</v>
      </c>
      <c r="S19" s="19">
        <v>40</v>
      </c>
      <c r="T19" s="19">
        <v>195</v>
      </c>
      <c r="U19" s="19">
        <v>51.65</v>
      </c>
      <c r="V19" s="19">
        <f t="shared" si="2"/>
        <v>13352.119999999999</v>
      </c>
      <c r="W19" s="30">
        <f t="shared" si="3"/>
        <v>0.57864008667388944</v>
      </c>
      <c r="X19" s="30"/>
      <c r="Y19" s="19">
        <f>F19*Y$6</f>
        <v>1877.3100000000002</v>
      </c>
      <c r="Z19" s="19">
        <f>F19*Z$6</f>
        <v>2429.46</v>
      </c>
      <c r="AA19" s="20">
        <f t="shared" si="11"/>
        <v>4306.7700000000004</v>
      </c>
      <c r="AB19" s="20"/>
      <c r="AC19" s="19">
        <v>140</v>
      </c>
      <c r="AD19" s="19">
        <v>233</v>
      </c>
      <c r="AE19" s="19">
        <v>666</v>
      </c>
      <c r="AF19" s="19">
        <v>67</v>
      </c>
      <c r="AG19" s="15">
        <v>90</v>
      </c>
      <c r="AH19" s="15">
        <v>1601</v>
      </c>
      <c r="AI19" s="20">
        <f t="shared" si="14"/>
        <v>2797</v>
      </c>
      <c r="AJ19" s="15"/>
      <c r="AK19" s="20">
        <f t="shared" si="4"/>
        <v>20455.89</v>
      </c>
      <c r="AL19" s="19"/>
      <c r="AM19" s="15">
        <f t="shared" si="5"/>
        <v>2619.1100000000006</v>
      </c>
      <c r="AN19" s="2"/>
      <c r="AO19" s="9">
        <f t="shared" si="6"/>
        <v>0.1135042253521127</v>
      </c>
      <c r="AP19" s="2"/>
      <c r="AQ19" s="2"/>
      <c r="AR19" s="2"/>
      <c r="AS19" s="2"/>
      <c r="AT19" s="2"/>
      <c r="AU19" s="2"/>
    </row>
    <row r="20" spans="1:47" ht="15.6" x14ac:dyDescent="0.3">
      <c r="A20" s="2"/>
      <c r="B20" s="482"/>
      <c r="C20" s="42" t="s">
        <v>36</v>
      </c>
      <c r="D20" s="20">
        <v>24952.080000000002</v>
      </c>
      <c r="E20" s="2">
        <v>20</v>
      </c>
      <c r="F20" s="2">
        <v>12764</v>
      </c>
      <c r="G20" s="2">
        <v>1.55</v>
      </c>
      <c r="H20" s="101">
        <f t="shared" si="0"/>
        <v>4478.116129032258</v>
      </c>
      <c r="I20" s="101">
        <f t="shared" si="1"/>
        <v>2.8503057161133425</v>
      </c>
      <c r="J20" s="2"/>
      <c r="K20" s="42"/>
      <c r="L20" s="42"/>
      <c r="M20" s="20">
        <v>6941.08</v>
      </c>
      <c r="N20" s="20">
        <v>2769.4</v>
      </c>
      <c r="O20" s="20">
        <v>243</v>
      </c>
      <c r="P20" s="20">
        <v>0</v>
      </c>
      <c r="Q20" s="20">
        <v>4090</v>
      </c>
      <c r="R20" s="20">
        <v>300</v>
      </c>
      <c r="S20" s="20">
        <v>40</v>
      </c>
      <c r="T20" s="20">
        <v>195</v>
      </c>
      <c r="U20" s="20">
        <v>51.65</v>
      </c>
      <c r="V20" s="20">
        <f t="shared" si="2"/>
        <v>14630.13</v>
      </c>
      <c r="W20" s="30">
        <f t="shared" si="3"/>
        <v>0.58632907557205649</v>
      </c>
      <c r="X20" s="30"/>
      <c r="Y20" s="20">
        <f>F20*Y$6</f>
        <v>2169.88</v>
      </c>
      <c r="Z20" s="20">
        <f>F20*Z$6</f>
        <v>2808.08</v>
      </c>
      <c r="AA20" s="20">
        <f t="shared" si="11"/>
        <v>4977.96</v>
      </c>
      <c r="AB20" s="20"/>
      <c r="AC20" s="20">
        <v>140</v>
      </c>
      <c r="AD20" s="20">
        <v>233</v>
      </c>
      <c r="AE20" s="20">
        <v>666</v>
      </c>
      <c r="AF20" s="20">
        <v>67</v>
      </c>
      <c r="AG20" s="20">
        <v>90</v>
      </c>
      <c r="AH20" s="20">
        <v>1601</v>
      </c>
      <c r="AI20" s="20">
        <f t="shared" si="14"/>
        <v>2797</v>
      </c>
      <c r="AJ20" s="20"/>
      <c r="AK20" s="20">
        <f t="shared" si="4"/>
        <v>22405.09</v>
      </c>
      <c r="AL20" s="20"/>
      <c r="AM20" s="16">
        <f t="shared" si="5"/>
        <v>2546.9900000000016</v>
      </c>
      <c r="AN20" s="2"/>
      <c r="AO20" s="9">
        <f t="shared" si="6"/>
        <v>0.1020752578542551</v>
      </c>
      <c r="AP20" s="2"/>
      <c r="AQ20" s="2"/>
      <c r="AR20" s="2"/>
      <c r="AS20" s="2"/>
      <c r="AT20" s="2"/>
      <c r="AU20" s="2"/>
    </row>
    <row r="21" spans="1:47" ht="15.6" x14ac:dyDescent="0.3">
      <c r="A21" s="2"/>
      <c r="B21" s="482"/>
      <c r="C21" s="42" t="s">
        <v>35</v>
      </c>
      <c r="D21" s="19">
        <v>20790</v>
      </c>
      <c r="E21" s="2">
        <v>21</v>
      </c>
      <c r="F21" s="2">
        <v>9724</v>
      </c>
      <c r="G21" s="2">
        <v>1.55</v>
      </c>
      <c r="H21" s="101">
        <f t="shared" si="0"/>
        <v>3455.6838709677422</v>
      </c>
      <c r="I21" s="101">
        <f t="shared" si="1"/>
        <v>2.8139148032880841</v>
      </c>
      <c r="J21" s="2"/>
      <c r="K21" s="42"/>
      <c r="L21" s="42"/>
      <c r="M21" s="19">
        <v>5356.31</v>
      </c>
      <c r="N21" s="19">
        <v>2127.4</v>
      </c>
      <c r="O21" s="19">
        <v>255</v>
      </c>
      <c r="P21" s="19">
        <v>0</v>
      </c>
      <c r="Q21" s="19">
        <v>3500</v>
      </c>
      <c r="R21" s="19">
        <v>0</v>
      </c>
      <c r="S21" s="19">
        <v>40</v>
      </c>
      <c r="T21" s="19">
        <v>195</v>
      </c>
      <c r="U21" s="19">
        <v>51.65</v>
      </c>
      <c r="V21" s="19">
        <f t="shared" si="2"/>
        <v>11525.36</v>
      </c>
      <c r="W21" s="30">
        <f t="shared" si="3"/>
        <v>0.5543703703703704</v>
      </c>
      <c r="X21" s="30"/>
      <c r="Y21" s="19">
        <f>F21*Y$6</f>
        <v>1653.0800000000002</v>
      </c>
      <c r="Z21" s="19">
        <f>F21*Z$6</f>
        <v>2139.2800000000002</v>
      </c>
      <c r="AA21" s="20">
        <f t="shared" si="11"/>
        <v>3792.3600000000006</v>
      </c>
      <c r="AB21" s="20"/>
      <c r="AC21" s="19">
        <v>140</v>
      </c>
      <c r="AD21" s="19">
        <v>233</v>
      </c>
      <c r="AE21" s="19">
        <v>666</v>
      </c>
      <c r="AF21" s="19">
        <v>67</v>
      </c>
      <c r="AG21" s="15">
        <v>90</v>
      </c>
      <c r="AH21" s="15">
        <v>1601</v>
      </c>
      <c r="AI21" s="20">
        <f t="shared" si="14"/>
        <v>2797</v>
      </c>
      <c r="AJ21" s="15"/>
      <c r="AK21" s="20">
        <f t="shared" si="4"/>
        <v>18114.72</v>
      </c>
      <c r="AL21" s="19"/>
      <c r="AM21" s="15">
        <f t="shared" si="5"/>
        <v>2675.2799999999988</v>
      </c>
      <c r="AN21" s="2"/>
      <c r="AO21" s="9">
        <f t="shared" si="6"/>
        <v>0.12868109668109662</v>
      </c>
      <c r="AP21" s="2"/>
      <c r="AQ21" s="2"/>
      <c r="AR21" s="2"/>
      <c r="AS21" s="2"/>
      <c r="AT21" s="2"/>
      <c r="AU21" s="2"/>
    </row>
    <row r="22" spans="1:47" ht="15.6" x14ac:dyDescent="0.3">
      <c r="A22" s="2"/>
      <c r="B22" s="482"/>
      <c r="C22" s="42" t="s">
        <v>34</v>
      </c>
      <c r="D22" s="20">
        <f>SUM(D18:D21)</f>
        <v>91587.08</v>
      </c>
      <c r="E22" s="102">
        <f>SUM(E18:E21)</f>
        <v>84</v>
      </c>
      <c r="F22" s="2">
        <f>SUM(F18:F21)</f>
        <v>44761</v>
      </c>
      <c r="G22" s="2">
        <v>1.55</v>
      </c>
      <c r="H22" s="101">
        <f t="shared" si="0"/>
        <v>16465.058064516128</v>
      </c>
      <c r="I22" s="101">
        <f t="shared" si="1"/>
        <v>2.7185449225025509</v>
      </c>
      <c r="J22" s="91"/>
      <c r="K22" s="42"/>
      <c r="L22" s="42"/>
      <c r="M22" s="20">
        <f t="shared" ref="M22:U22" si="15">SUM(M18:M21)</f>
        <v>25520.84</v>
      </c>
      <c r="N22" s="20">
        <f t="shared" si="15"/>
        <v>9810.4</v>
      </c>
      <c r="O22" s="20">
        <f t="shared" si="15"/>
        <v>1048</v>
      </c>
      <c r="P22" s="20">
        <f t="shared" si="15"/>
        <v>0</v>
      </c>
      <c r="Q22" s="20">
        <f t="shared" si="15"/>
        <v>14770</v>
      </c>
      <c r="R22" s="20">
        <f t="shared" si="15"/>
        <v>900</v>
      </c>
      <c r="S22" s="20">
        <f t="shared" si="15"/>
        <v>160</v>
      </c>
      <c r="T22" s="20">
        <f t="shared" si="15"/>
        <v>780</v>
      </c>
      <c r="U22" s="20">
        <f t="shared" si="15"/>
        <v>206.6</v>
      </c>
      <c r="V22" s="20">
        <f t="shared" si="2"/>
        <v>53195.839999999997</v>
      </c>
      <c r="W22" s="30">
        <f t="shared" si="3"/>
        <v>0.58082253523095173</v>
      </c>
      <c r="X22" s="30"/>
      <c r="Y22" s="20">
        <f>SUM(Y18:Y21)</f>
        <v>7609.3700000000008</v>
      </c>
      <c r="Z22" s="20">
        <f>SUM(Z18:Z21)</f>
        <v>9847.42</v>
      </c>
      <c r="AA22" s="20">
        <f t="shared" si="11"/>
        <v>17456.79</v>
      </c>
      <c r="AB22" s="20"/>
      <c r="AC22" s="20">
        <f t="shared" ref="AC22:AH22" si="16">SUM(AC18:AC21)</f>
        <v>560</v>
      </c>
      <c r="AD22" s="20">
        <f t="shared" si="16"/>
        <v>932</v>
      </c>
      <c r="AE22" s="20">
        <f t="shared" si="16"/>
        <v>2664</v>
      </c>
      <c r="AF22" s="20">
        <f t="shared" si="16"/>
        <v>268</v>
      </c>
      <c r="AG22" s="20">
        <f t="shared" si="16"/>
        <v>360</v>
      </c>
      <c r="AH22" s="20">
        <f t="shared" si="16"/>
        <v>6404</v>
      </c>
      <c r="AI22" s="20">
        <f t="shared" si="14"/>
        <v>11188</v>
      </c>
      <c r="AJ22" s="20"/>
      <c r="AK22" s="20">
        <f t="shared" si="4"/>
        <v>81840.63</v>
      </c>
      <c r="AL22" s="20"/>
      <c r="AM22" s="16">
        <f t="shared" si="5"/>
        <v>9746.4499999999971</v>
      </c>
      <c r="AN22" s="2"/>
      <c r="AO22" s="9">
        <f t="shared" si="6"/>
        <v>0.10641730252782376</v>
      </c>
      <c r="AP22" s="2"/>
      <c r="AQ22" s="2"/>
      <c r="AR22" s="2"/>
      <c r="AS22" s="2"/>
      <c r="AT22" s="2"/>
      <c r="AU22" s="2"/>
    </row>
    <row r="23" spans="1:47" ht="15.6" x14ac:dyDescent="0.3">
      <c r="A23" s="2"/>
      <c r="B23" s="482" t="s">
        <v>39</v>
      </c>
      <c r="C23" s="42" t="s">
        <v>38</v>
      </c>
      <c r="D23" s="20">
        <v>11750</v>
      </c>
      <c r="E23" s="2">
        <v>11</v>
      </c>
      <c r="F23" s="2">
        <v>6000</v>
      </c>
      <c r="G23" s="2">
        <v>1.55</v>
      </c>
      <c r="H23" s="101">
        <f t="shared" si="0"/>
        <v>2291.3419354838707</v>
      </c>
      <c r="I23" s="101">
        <f t="shared" si="1"/>
        <v>2.6185528694271287</v>
      </c>
      <c r="J23" s="2"/>
      <c r="K23" s="42"/>
      <c r="L23" s="20">
        <v>0</v>
      </c>
      <c r="M23" s="20">
        <v>3551.58</v>
      </c>
      <c r="N23" s="20">
        <v>1189.3</v>
      </c>
      <c r="O23" s="20">
        <v>195</v>
      </c>
      <c r="P23" s="20">
        <v>0</v>
      </c>
      <c r="Q23" s="20">
        <v>1840</v>
      </c>
      <c r="R23" s="20">
        <v>200</v>
      </c>
      <c r="S23" s="20">
        <v>40</v>
      </c>
      <c r="T23" s="20">
        <v>130</v>
      </c>
      <c r="U23" s="20">
        <v>35.85</v>
      </c>
      <c r="V23" s="20">
        <f t="shared" ref="V23:V28" si="17">SUM(L23:U23)</f>
        <v>7181.7300000000005</v>
      </c>
      <c r="W23" s="30">
        <f t="shared" si="3"/>
        <v>0.61121106382978729</v>
      </c>
      <c r="X23" s="30"/>
      <c r="Y23" s="20">
        <f>F23*Y$6</f>
        <v>1020.0000000000001</v>
      </c>
      <c r="Z23" s="20">
        <f>F23*Z$6</f>
        <v>1320</v>
      </c>
      <c r="AA23" s="20">
        <f t="shared" si="11"/>
        <v>2340</v>
      </c>
      <c r="AB23" s="20"/>
      <c r="AC23" s="20">
        <v>140</v>
      </c>
      <c r="AD23" s="20">
        <v>233</v>
      </c>
      <c r="AE23" s="20">
        <v>666</v>
      </c>
      <c r="AF23" s="20">
        <v>67</v>
      </c>
      <c r="AG23" s="20">
        <v>90</v>
      </c>
      <c r="AH23" s="20">
        <v>1601</v>
      </c>
      <c r="AI23" s="20">
        <f t="shared" si="14"/>
        <v>2797</v>
      </c>
      <c r="AJ23" s="20"/>
      <c r="AK23" s="20">
        <f t="shared" si="4"/>
        <v>12318.73</v>
      </c>
      <c r="AL23" s="20"/>
      <c r="AM23" s="16">
        <f t="shared" si="5"/>
        <v>-568.72999999999956</v>
      </c>
      <c r="AN23" s="2"/>
      <c r="AO23" s="9">
        <f t="shared" si="6"/>
        <v>-4.8402553191489325E-2</v>
      </c>
      <c r="AP23" s="2"/>
      <c r="AQ23" s="2"/>
      <c r="AR23" s="2"/>
      <c r="AS23" s="2"/>
      <c r="AT23" s="2"/>
      <c r="AU23" s="2"/>
    </row>
    <row r="24" spans="1:47" ht="15.6" x14ac:dyDescent="0.3">
      <c r="A24" s="2"/>
      <c r="B24" s="482"/>
      <c r="C24" s="42" t="s">
        <v>37</v>
      </c>
      <c r="D24" s="19">
        <v>10125</v>
      </c>
      <c r="E24" s="2">
        <v>12</v>
      </c>
      <c r="F24" s="2">
        <v>4800</v>
      </c>
      <c r="G24" s="2">
        <v>1.55</v>
      </c>
      <c r="H24" s="101">
        <f t="shared" si="0"/>
        <v>1883.8193548387096</v>
      </c>
      <c r="I24" s="101">
        <f t="shared" si="1"/>
        <v>2.5480150141099758</v>
      </c>
      <c r="J24" s="2"/>
      <c r="K24" s="42"/>
      <c r="L24" s="19">
        <v>0</v>
      </c>
      <c r="M24" s="19">
        <v>2919.92</v>
      </c>
      <c r="N24" s="19">
        <v>984.6</v>
      </c>
      <c r="O24" s="19">
        <v>160</v>
      </c>
      <c r="P24" s="19">
        <v>0</v>
      </c>
      <c r="Q24" s="19">
        <v>1590</v>
      </c>
      <c r="R24" s="19">
        <v>200</v>
      </c>
      <c r="S24" s="19">
        <v>40</v>
      </c>
      <c r="T24" s="19">
        <v>130</v>
      </c>
      <c r="U24" s="19">
        <v>32.35</v>
      </c>
      <c r="V24" s="20">
        <f t="shared" si="17"/>
        <v>6056.8700000000008</v>
      </c>
      <c r="W24" s="30">
        <f t="shared" si="3"/>
        <v>0.59820938271604951</v>
      </c>
      <c r="X24" s="30"/>
      <c r="Y24" s="19">
        <f>F24*Y$6</f>
        <v>816.00000000000011</v>
      </c>
      <c r="Z24" s="19">
        <f>F24*Z$6</f>
        <v>1056</v>
      </c>
      <c r="AA24" s="20">
        <f t="shared" si="11"/>
        <v>1872</v>
      </c>
      <c r="AB24" s="20"/>
      <c r="AC24" s="19">
        <v>140</v>
      </c>
      <c r="AD24" s="19">
        <v>233</v>
      </c>
      <c r="AE24" s="19">
        <v>666</v>
      </c>
      <c r="AF24" s="19">
        <v>67</v>
      </c>
      <c r="AG24" s="15">
        <v>90</v>
      </c>
      <c r="AH24" s="15">
        <v>1601</v>
      </c>
      <c r="AI24" s="20">
        <f t="shared" si="14"/>
        <v>2797</v>
      </c>
      <c r="AJ24" s="15"/>
      <c r="AK24" s="20">
        <f t="shared" si="4"/>
        <v>10725.87</v>
      </c>
      <c r="AL24" s="19"/>
      <c r="AM24" s="15">
        <f t="shared" si="5"/>
        <v>-600.8700000000008</v>
      </c>
      <c r="AN24" s="2"/>
      <c r="AO24" s="9">
        <f t="shared" si="6"/>
        <v>-5.9345185185185265E-2</v>
      </c>
      <c r="AP24" s="2"/>
      <c r="AQ24" s="2"/>
      <c r="AR24" s="2"/>
      <c r="AS24" s="2"/>
      <c r="AT24" s="2"/>
      <c r="AU24" s="2"/>
    </row>
    <row r="25" spans="1:47" ht="15.6" x14ac:dyDescent="0.3">
      <c r="A25" s="2"/>
      <c r="B25" s="482"/>
      <c r="C25" s="42" t="s">
        <v>36</v>
      </c>
      <c r="D25" s="20">
        <v>13220</v>
      </c>
      <c r="E25" s="2">
        <v>14</v>
      </c>
      <c r="F25" s="2">
        <v>6000</v>
      </c>
      <c r="G25" s="2">
        <v>1.55</v>
      </c>
      <c r="H25" s="101">
        <f t="shared" si="0"/>
        <v>2326.941935483871</v>
      </c>
      <c r="I25" s="101">
        <f t="shared" si="1"/>
        <v>2.5784914992957666</v>
      </c>
      <c r="J25" s="2"/>
      <c r="K25" s="42"/>
      <c r="L25" s="20">
        <v>0</v>
      </c>
      <c r="M25" s="20">
        <v>3606.76</v>
      </c>
      <c r="N25" s="20">
        <v>1580.6</v>
      </c>
      <c r="O25" s="20">
        <v>313</v>
      </c>
      <c r="P25" s="20">
        <v>0</v>
      </c>
      <c r="Q25" s="20">
        <v>2070</v>
      </c>
      <c r="R25" s="20">
        <v>300</v>
      </c>
      <c r="S25" s="20">
        <v>40</v>
      </c>
      <c r="T25" s="20">
        <v>195</v>
      </c>
      <c r="U25" s="20">
        <v>51.65</v>
      </c>
      <c r="V25" s="20">
        <f t="shared" si="17"/>
        <v>8157.01</v>
      </c>
      <c r="W25" s="30">
        <f t="shared" si="3"/>
        <v>0.61702042360060516</v>
      </c>
      <c r="X25" s="30"/>
      <c r="Y25" s="20">
        <f>F25*Y$6</f>
        <v>1020.0000000000001</v>
      </c>
      <c r="Z25" s="20">
        <f>F25*Z$6</f>
        <v>1320</v>
      </c>
      <c r="AA25" s="20">
        <f t="shared" si="11"/>
        <v>2340</v>
      </c>
      <c r="AB25" s="20"/>
      <c r="AC25" s="20">
        <v>140</v>
      </c>
      <c r="AD25" s="20">
        <v>233</v>
      </c>
      <c r="AE25" s="20">
        <v>666</v>
      </c>
      <c r="AF25" s="20">
        <v>67</v>
      </c>
      <c r="AG25" s="20">
        <v>90</v>
      </c>
      <c r="AH25" s="20">
        <v>1601</v>
      </c>
      <c r="AI25" s="20">
        <f t="shared" si="14"/>
        <v>2797</v>
      </c>
      <c r="AJ25" s="20"/>
      <c r="AK25" s="20">
        <f t="shared" si="4"/>
        <v>13294.01</v>
      </c>
      <c r="AL25" s="20"/>
      <c r="AM25" s="16">
        <f t="shared" si="5"/>
        <v>-74.010000000000218</v>
      </c>
      <c r="AN25" s="2"/>
      <c r="AO25" s="9">
        <f t="shared" si="6"/>
        <v>-5.5983358547655234E-3</v>
      </c>
      <c r="AP25" s="2"/>
      <c r="AQ25" s="2"/>
      <c r="AR25" s="2"/>
      <c r="AS25" s="2"/>
      <c r="AT25" s="2"/>
      <c r="AU25" s="2"/>
    </row>
    <row r="26" spans="1:47" ht="15.6" x14ac:dyDescent="0.3">
      <c r="A26" s="2"/>
      <c r="B26" s="482"/>
      <c r="C26" s="42" t="s">
        <v>35</v>
      </c>
      <c r="D26" s="19">
        <v>15325</v>
      </c>
      <c r="E26" s="2">
        <v>14</v>
      </c>
      <c r="F26" s="2">
        <v>7000</v>
      </c>
      <c r="G26" s="2">
        <v>1.55</v>
      </c>
      <c r="H26" s="101">
        <f t="shared" si="0"/>
        <v>2582.7677419354836</v>
      </c>
      <c r="I26" s="101">
        <f t="shared" si="1"/>
        <v>2.7102708022651374</v>
      </c>
      <c r="J26" s="2"/>
      <c r="K26" s="42"/>
      <c r="L26" s="19">
        <v>0</v>
      </c>
      <c r="M26" s="19">
        <v>4003.29</v>
      </c>
      <c r="N26" s="19">
        <v>1588.4</v>
      </c>
      <c r="O26" s="19">
        <v>172</v>
      </c>
      <c r="P26" s="19">
        <v>0</v>
      </c>
      <c r="Q26" s="19">
        <v>2270</v>
      </c>
      <c r="R26" s="19">
        <v>150</v>
      </c>
      <c r="S26" s="19">
        <v>40</v>
      </c>
      <c r="T26" s="19">
        <v>195</v>
      </c>
      <c r="U26" s="19">
        <v>51.65</v>
      </c>
      <c r="V26" s="20">
        <f t="shared" si="17"/>
        <v>8470.34</v>
      </c>
      <c r="W26" s="30">
        <f t="shared" si="3"/>
        <v>0.55271386623164764</v>
      </c>
      <c r="X26" s="30"/>
      <c r="Y26" s="19">
        <f>F26*Y$6</f>
        <v>1190</v>
      </c>
      <c r="Z26" s="19">
        <f>F26*Z$6</f>
        <v>1540</v>
      </c>
      <c r="AA26" s="20">
        <f t="shared" si="11"/>
        <v>2730</v>
      </c>
      <c r="AB26" s="20"/>
      <c r="AC26" s="19">
        <v>140</v>
      </c>
      <c r="AD26" s="19">
        <v>233</v>
      </c>
      <c r="AE26" s="19">
        <v>666</v>
      </c>
      <c r="AF26" s="19">
        <v>67</v>
      </c>
      <c r="AG26" s="15">
        <v>90</v>
      </c>
      <c r="AH26" s="15">
        <v>1601</v>
      </c>
      <c r="AI26" s="20">
        <f t="shared" si="14"/>
        <v>2797</v>
      </c>
      <c r="AJ26" s="15"/>
      <c r="AK26" s="20">
        <f t="shared" si="4"/>
        <v>13997.34</v>
      </c>
      <c r="AL26" s="19"/>
      <c r="AM26" s="15">
        <f t="shared" si="5"/>
        <v>1327.6599999999999</v>
      </c>
      <c r="AN26" s="2"/>
      <c r="AO26" s="9">
        <f t="shared" si="6"/>
        <v>8.663360522022838E-2</v>
      </c>
      <c r="AP26" s="2"/>
      <c r="AQ26" s="2"/>
      <c r="AR26" s="2"/>
      <c r="AS26" s="2"/>
      <c r="AT26" s="2"/>
      <c r="AU26" s="2"/>
    </row>
    <row r="27" spans="1:47" ht="15.6" x14ac:dyDescent="0.3">
      <c r="A27" s="2"/>
      <c r="B27" s="482"/>
      <c r="C27" s="42" t="s">
        <v>59</v>
      </c>
      <c r="D27" s="19">
        <v>8900</v>
      </c>
      <c r="E27" s="2">
        <v>7</v>
      </c>
      <c r="F27" s="2">
        <v>0</v>
      </c>
      <c r="G27" s="2">
        <v>0</v>
      </c>
      <c r="H27" s="101">
        <v>0</v>
      </c>
      <c r="I27" s="101">
        <v>0</v>
      </c>
      <c r="J27" s="2"/>
      <c r="K27" s="42"/>
      <c r="L27" s="19">
        <v>8600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20">
        <f t="shared" si="17"/>
        <v>8600</v>
      </c>
      <c r="W27" s="30">
        <f t="shared" si="3"/>
        <v>0.9662921348314607</v>
      </c>
      <c r="X27" s="30"/>
      <c r="Y27" s="19">
        <f>F27*Y$6</f>
        <v>0</v>
      </c>
      <c r="Z27" s="19">
        <f>F27*Z$6</f>
        <v>0</v>
      </c>
      <c r="AA27" s="20">
        <f t="shared" si="11"/>
        <v>0</v>
      </c>
      <c r="AB27" s="20"/>
      <c r="AC27" s="19">
        <v>0</v>
      </c>
      <c r="AD27" s="19">
        <v>0</v>
      </c>
      <c r="AE27" s="19">
        <v>0</v>
      </c>
      <c r="AF27" s="19">
        <v>0</v>
      </c>
      <c r="AG27" s="15">
        <v>0</v>
      </c>
      <c r="AH27" s="15">
        <v>0</v>
      </c>
      <c r="AI27" s="20">
        <f t="shared" si="14"/>
        <v>0</v>
      </c>
      <c r="AJ27" s="15"/>
      <c r="AK27" s="20">
        <f t="shared" si="4"/>
        <v>8600</v>
      </c>
      <c r="AL27" s="19"/>
      <c r="AM27" s="15">
        <f t="shared" si="5"/>
        <v>300</v>
      </c>
      <c r="AN27" s="2"/>
      <c r="AO27" s="9">
        <f t="shared" si="6"/>
        <v>3.3707865168539325E-2</v>
      </c>
      <c r="AP27" s="2"/>
      <c r="AQ27" s="2"/>
      <c r="AR27" s="2"/>
      <c r="AS27" s="2"/>
      <c r="AT27" s="2"/>
      <c r="AU27" s="2"/>
    </row>
    <row r="28" spans="1:47" ht="15.6" x14ac:dyDescent="0.3">
      <c r="A28" s="2"/>
      <c r="B28" s="482"/>
      <c r="C28" s="42" t="s">
        <v>34</v>
      </c>
      <c r="D28" s="20">
        <f>SUM(D23:D27)</f>
        <v>59320</v>
      </c>
      <c r="E28" s="102">
        <f>SUM(E23:E27)</f>
        <v>58</v>
      </c>
      <c r="F28" s="2">
        <f>SUM(F23:F27)</f>
        <v>23800</v>
      </c>
      <c r="G28" s="2">
        <v>1.55</v>
      </c>
      <c r="H28" s="101">
        <f>M28/G28</f>
        <v>9084.8709677419356</v>
      </c>
      <c r="I28" s="101">
        <f>F28/H28</f>
        <v>2.6197400144160268</v>
      </c>
      <c r="J28" s="91"/>
      <c r="K28" s="42"/>
      <c r="L28" s="20">
        <f t="shared" ref="L28:U28" si="18">SUM(L23:L27)</f>
        <v>8600</v>
      </c>
      <c r="M28" s="20">
        <f t="shared" si="18"/>
        <v>14081.55</v>
      </c>
      <c r="N28" s="20">
        <f t="shared" si="18"/>
        <v>5342.9</v>
      </c>
      <c r="O28" s="20">
        <f t="shared" si="18"/>
        <v>840</v>
      </c>
      <c r="P28" s="20">
        <f t="shared" si="18"/>
        <v>0</v>
      </c>
      <c r="Q28" s="20">
        <f t="shared" si="18"/>
        <v>7770</v>
      </c>
      <c r="R28" s="20">
        <f t="shared" si="18"/>
        <v>850</v>
      </c>
      <c r="S28" s="20">
        <f t="shared" si="18"/>
        <v>160</v>
      </c>
      <c r="T28" s="20">
        <f t="shared" si="18"/>
        <v>650</v>
      </c>
      <c r="U28" s="20">
        <f t="shared" si="18"/>
        <v>171.5</v>
      </c>
      <c r="V28" s="20">
        <f t="shared" si="17"/>
        <v>38465.949999999997</v>
      </c>
      <c r="W28" s="30">
        <f t="shared" si="3"/>
        <v>0.64844824679703295</v>
      </c>
      <c r="X28" s="30"/>
      <c r="Y28" s="20">
        <f>SUM(Y23:Y27)</f>
        <v>4046.0000000000005</v>
      </c>
      <c r="Z28" s="20">
        <f>SUM(Z23:Z27)</f>
        <v>5236</v>
      </c>
      <c r="AA28" s="20">
        <f t="shared" si="11"/>
        <v>9282</v>
      </c>
      <c r="AB28" s="20"/>
      <c r="AC28" s="20">
        <f t="shared" ref="AC28:AH28" si="19">SUM(AC23:AC27)</f>
        <v>560</v>
      </c>
      <c r="AD28" s="20">
        <f t="shared" si="19"/>
        <v>932</v>
      </c>
      <c r="AE28" s="20">
        <f t="shared" si="19"/>
        <v>2664</v>
      </c>
      <c r="AF28" s="20">
        <f t="shared" si="19"/>
        <v>268</v>
      </c>
      <c r="AG28" s="20">
        <f t="shared" si="19"/>
        <v>360</v>
      </c>
      <c r="AH28" s="20">
        <f t="shared" si="19"/>
        <v>6404</v>
      </c>
      <c r="AI28" s="20">
        <f t="shared" si="14"/>
        <v>11188</v>
      </c>
      <c r="AJ28" s="20"/>
      <c r="AK28" s="20">
        <f t="shared" si="4"/>
        <v>58935.95</v>
      </c>
      <c r="AL28" s="20"/>
      <c r="AM28" s="16">
        <f t="shared" si="5"/>
        <v>384.05000000000291</v>
      </c>
      <c r="AN28" s="2"/>
      <c r="AO28" s="9">
        <f t="shared" si="6"/>
        <v>6.4742076871207501E-3</v>
      </c>
      <c r="AP28" s="2"/>
      <c r="AQ28" s="2"/>
      <c r="AR28" s="2"/>
      <c r="AS28" s="2"/>
      <c r="AT28" s="2"/>
      <c r="AU28" s="2"/>
    </row>
    <row r="29" spans="1:47" ht="15.6" x14ac:dyDescent="0.3">
      <c r="A29" s="2"/>
      <c r="B29" s="482" t="s">
        <v>61</v>
      </c>
      <c r="C29" s="42" t="s">
        <v>38</v>
      </c>
      <c r="D29" s="20">
        <v>23544.53</v>
      </c>
      <c r="E29" s="2">
        <v>24</v>
      </c>
      <c r="F29" s="2">
        <v>11000</v>
      </c>
      <c r="G29" s="2">
        <v>1.55</v>
      </c>
      <c r="H29" s="101">
        <f>M29/G29</f>
        <v>3953.483870967742</v>
      </c>
      <c r="I29" s="101">
        <f>F29/H29</f>
        <v>2.7823561089443367</v>
      </c>
      <c r="J29" s="2"/>
      <c r="K29" s="42"/>
      <c r="L29" s="20"/>
      <c r="M29" s="20">
        <v>6127.9000000000005</v>
      </c>
      <c r="N29" s="20">
        <v>2329.6</v>
      </c>
      <c r="O29" s="20">
        <v>285</v>
      </c>
      <c r="P29" s="20">
        <v>300</v>
      </c>
      <c r="Q29" s="20">
        <v>3510</v>
      </c>
      <c r="R29" s="20">
        <v>300</v>
      </c>
      <c r="S29" s="20">
        <v>40</v>
      </c>
      <c r="T29" s="20">
        <v>130</v>
      </c>
      <c r="U29" s="20">
        <v>51.65</v>
      </c>
      <c r="V29" s="20">
        <f>SUM(M29:U29)</f>
        <v>13074.15</v>
      </c>
      <c r="W29" s="30">
        <f t="shared" si="3"/>
        <v>0.55529458434719237</v>
      </c>
      <c r="X29" s="30"/>
      <c r="Y29" s="20">
        <f>F29*Y$6</f>
        <v>1870.0000000000002</v>
      </c>
      <c r="Z29" s="20">
        <f>F29*Z$6</f>
        <v>2420</v>
      </c>
      <c r="AA29" s="20">
        <f t="shared" si="11"/>
        <v>4290</v>
      </c>
      <c r="AB29" s="20"/>
      <c r="AC29" s="20">
        <v>140</v>
      </c>
      <c r="AD29" s="20">
        <v>233</v>
      </c>
      <c r="AE29" s="20">
        <v>666</v>
      </c>
      <c r="AF29" s="20">
        <v>67</v>
      </c>
      <c r="AG29" s="20">
        <v>90</v>
      </c>
      <c r="AH29" s="20">
        <v>1601</v>
      </c>
      <c r="AI29" s="20">
        <f t="shared" si="14"/>
        <v>2797</v>
      </c>
      <c r="AJ29" s="20"/>
      <c r="AK29" s="20">
        <f t="shared" si="4"/>
        <v>20161.150000000001</v>
      </c>
      <c r="AL29" s="20"/>
      <c r="AM29" s="16">
        <f t="shared" si="5"/>
        <v>3383.3799999999974</v>
      </c>
      <c r="AN29" s="2"/>
      <c r="AO29" s="9">
        <f t="shared" si="6"/>
        <v>0.14370131831045246</v>
      </c>
      <c r="AP29" s="2"/>
      <c r="AQ29" s="2"/>
      <c r="AR29" s="2"/>
      <c r="AS29" s="91"/>
      <c r="AT29" s="2"/>
      <c r="AU29" s="2"/>
    </row>
    <row r="30" spans="1:47" ht="15.6" x14ac:dyDescent="0.3">
      <c r="A30" s="2"/>
      <c r="B30" s="482"/>
      <c r="C30" s="42" t="s">
        <v>37</v>
      </c>
      <c r="D30" s="19">
        <v>14490</v>
      </c>
      <c r="E30" s="2">
        <v>20</v>
      </c>
      <c r="F30" s="2">
        <v>8000</v>
      </c>
      <c r="G30" s="2">
        <v>1.55</v>
      </c>
      <c r="H30" s="101">
        <f>M30/G30</f>
        <v>2399.9612903225807</v>
      </c>
      <c r="I30" s="101">
        <f>F30/H30</f>
        <v>3.3333870976413595</v>
      </c>
      <c r="J30" s="2"/>
      <c r="K30" s="42"/>
      <c r="L30" s="19"/>
      <c r="M30" s="19">
        <v>3719.94</v>
      </c>
      <c r="N30" s="19">
        <v>1457.7</v>
      </c>
      <c r="O30" s="19">
        <v>250</v>
      </c>
      <c r="P30" s="19">
        <v>300</v>
      </c>
      <c r="Q30" s="19">
        <v>2310</v>
      </c>
      <c r="R30" s="19">
        <v>225</v>
      </c>
      <c r="S30" s="19">
        <v>30</v>
      </c>
      <c r="T30" s="19">
        <v>99</v>
      </c>
      <c r="U30" s="19">
        <v>44.65</v>
      </c>
      <c r="V30" s="19">
        <f>SUM(M30:U30)</f>
        <v>8436.2899999999991</v>
      </c>
      <c r="W30" s="30">
        <f t="shared" si="3"/>
        <v>0.58221463077984814</v>
      </c>
      <c r="X30" s="30"/>
      <c r="Y30" s="19">
        <f>F30*Y$6</f>
        <v>1360</v>
      </c>
      <c r="Z30" s="19">
        <f>F30*Z$6</f>
        <v>1760</v>
      </c>
      <c r="AA30" s="20">
        <f t="shared" si="11"/>
        <v>3120</v>
      </c>
      <c r="AB30" s="20"/>
      <c r="AC30" s="19">
        <v>140</v>
      </c>
      <c r="AD30" s="19">
        <v>233</v>
      </c>
      <c r="AE30" s="19">
        <v>666</v>
      </c>
      <c r="AF30" s="19">
        <v>67</v>
      </c>
      <c r="AG30" s="15">
        <v>90</v>
      </c>
      <c r="AH30" s="15">
        <v>1601</v>
      </c>
      <c r="AI30" s="20">
        <f t="shared" si="14"/>
        <v>2797</v>
      </c>
      <c r="AJ30" s="15"/>
      <c r="AK30" s="20">
        <f t="shared" si="4"/>
        <v>14353.289999999999</v>
      </c>
      <c r="AL30" s="19"/>
      <c r="AM30" s="15">
        <f t="shared" si="5"/>
        <v>136.71000000000095</v>
      </c>
      <c r="AN30" s="2"/>
      <c r="AO30" s="9">
        <f t="shared" si="6"/>
        <v>9.434782608695718E-3</v>
      </c>
      <c r="AP30" s="2"/>
      <c r="AQ30" s="2"/>
      <c r="AR30" s="2"/>
      <c r="AS30" s="91"/>
      <c r="AT30" s="2"/>
      <c r="AU30" s="2"/>
    </row>
    <row r="31" spans="1:47" ht="15.6" x14ac:dyDescent="0.3">
      <c r="A31" s="2"/>
      <c r="B31" s="482"/>
      <c r="C31" s="42" t="s">
        <v>36</v>
      </c>
      <c r="D31" s="20">
        <v>21150</v>
      </c>
      <c r="E31" s="2">
        <v>22</v>
      </c>
      <c r="F31" s="2">
        <v>10000</v>
      </c>
      <c r="G31" s="2">
        <v>1.55</v>
      </c>
      <c r="H31" s="101">
        <f>M31/G31</f>
        <v>3255.7870967741937</v>
      </c>
      <c r="I31" s="101">
        <f>F31/H31</f>
        <v>3.071453907384766</v>
      </c>
      <c r="J31" s="2"/>
      <c r="K31" s="42"/>
      <c r="L31" s="20"/>
      <c r="M31" s="20">
        <v>5046.47</v>
      </c>
      <c r="N31" s="20">
        <v>2125.1</v>
      </c>
      <c r="O31" s="20">
        <v>389</v>
      </c>
      <c r="P31" s="20">
        <v>150</v>
      </c>
      <c r="Q31" s="20">
        <v>3260</v>
      </c>
      <c r="R31" s="20">
        <v>225</v>
      </c>
      <c r="S31" s="20">
        <v>30</v>
      </c>
      <c r="T31" s="20">
        <v>99</v>
      </c>
      <c r="U31" s="20">
        <v>51.65</v>
      </c>
      <c r="V31" s="20">
        <f>SUM(M31:U31)</f>
        <v>11376.22</v>
      </c>
      <c r="W31" s="30">
        <f t="shared" si="3"/>
        <v>0.53788274231678479</v>
      </c>
      <c r="X31" s="30"/>
      <c r="Y31" s="20">
        <f>F31*Y$6</f>
        <v>1700.0000000000002</v>
      </c>
      <c r="Z31" s="20">
        <f>F31*Z$6</f>
        <v>2200</v>
      </c>
      <c r="AA31" s="20">
        <f t="shared" si="11"/>
        <v>3900</v>
      </c>
      <c r="AB31" s="20"/>
      <c r="AC31" s="20">
        <v>140</v>
      </c>
      <c r="AD31" s="20">
        <v>233</v>
      </c>
      <c r="AE31" s="20">
        <v>666</v>
      </c>
      <c r="AF31" s="20">
        <v>67</v>
      </c>
      <c r="AG31" s="20">
        <v>90</v>
      </c>
      <c r="AH31" s="20">
        <v>1601</v>
      </c>
      <c r="AI31" s="20">
        <f t="shared" si="14"/>
        <v>2797</v>
      </c>
      <c r="AJ31" s="20"/>
      <c r="AK31" s="20">
        <f t="shared" si="4"/>
        <v>18073.22</v>
      </c>
      <c r="AL31" s="20"/>
      <c r="AM31" s="16">
        <f t="shared" si="5"/>
        <v>3076.7799999999988</v>
      </c>
      <c r="AN31" s="2"/>
      <c r="AO31" s="9">
        <f t="shared" si="6"/>
        <v>0.14547423167848694</v>
      </c>
      <c r="AP31" s="2"/>
      <c r="AQ31" s="2"/>
      <c r="AR31" s="2"/>
      <c r="AS31" s="91"/>
      <c r="AT31" s="2"/>
      <c r="AU31" s="2"/>
    </row>
    <row r="32" spans="1:47" ht="15.6" x14ac:dyDescent="0.3">
      <c r="A32" s="2"/>
      <c r="B32" s="482"/>
      <c r="C32" s="42" t="s">
        <v>35</v>
      </c>
      <c r="D32" s="19">
        <v>22600</v>
      </c>
      <c r="E32" s="2">
        <v>28</v>
      </c>
      <c r="F32" s="2">
        <v>10000</v>
      </c>
      <c r="G32" s="2">
        <v>1.55</v>
      </c>
      <c r="H32" s="101">
        <f>M32/G32</f>
        <v>3734.8516129032259</v>
      </c>
      <c r="I32" s="101">
        <f>F32/H32</f>
        <v>2.6774825445412174</v>
      </c>
      <c r="J32" s="2"/>
      <c r="K32" s="42"/>
      <c r="L32" s="19"/>
      <c r="M32" s="19">
        <v>5789.02</v>
      </c>
      <c r="N32" s="19">
        <v>2032.7</v>
      </c>
      <c r="O32" s="19">
        <v>345</v>
      </c>
      <c r="P32" s="19">
        <v>150</v>
      </c>
      <c r="Q32" s="19">
        <v>3460</v>
      </c>
      <c r="R32" s="19">
        <v>300</v>
      </c>
      <c r="S32" s="19">
        <v>40</v>
      </c>
      <c r="T32" s="19">
        <v>130</v>
      </c>
      <c r="U32" s="19">
        <v>51.65</v>
      </c>
      <c r="V32" s="19">
        <f>SUM(M32:U32)</f>
        <v>12298.37</v>
      </c>
      <c r="W32" s="30">
        <f t="shared" si="3"/>
        <v>0.54417566371681414</v>
      </c>
      <c r="X32" s="30"/>
      <c r="Y32" s="19">
        <f>F32*Y$6</f>
        <v>1700.0000000000002</v>
      </c>
      <c r="Z32" s="19">
        <f>F32*Z$6</f>
        <v>2200</v>
      </c>
      <c r="AA32" s="20">
        <f t="shared" si="11"/>
        <v>3900</v>
      </c>
      <c r="AB32" s="20"/>
      <c r="AC32" s="19">
        <v>140</v>
      </c>
      <c r="AD32" s="19">
        <v>233</v>
      </c>
      <c r="AE32" s="19">
        <v>666</v>
      </c>
      <c r="AF32" s="19">
        <v>67</v>
      </c>
      <c r="AG32" s="15">
        <v>90</v>
      </c>
      <c r="AH32" s="15">
        <v>1601</v>
      </c>
      <c r="AI32" s="20">
        <f t="shared" si="14"/>
        <v>2797</v>
      </c>
      <c r="AJ32" s="15"/>
      <c r="AK32" s="20">
        <f t="shared" si="4"/>
        <v>18995.370000000003</v>
      </c>
      <c r="AL32" s="19"/>
      <c r="AM32" s="15">
        <f t="shared" si="5"/>
        <v>3604.6299999999974</v>
      </c>
      <c r="AN32" s="2"/>
      <c r="AO32" s="9">
        <f t="shared" si="6"/>
        <v>0.15949690265486713</v>
      </c>
      <c r="AP32" s="2"/>
      <c r="AQ32" s="2"/>
      <c r="AR32" s="2"/>
      <c r="AS32" s="91"/>
      <c r="AT32" s="2"/>
      <c r="AU32" s="2"/>
    </row>
    <row r="33" spans="1:47" ht="15.6" x14ac:dyDescent="0.3">
      <c r="A33" s="2"/>
      <c r="B33" s="482"/>
      <c r="C33" s="42" t="s">
        <v>59</v>
      </c>
      <c r="D33" s="19">
        <v>8700</v>
      </c>
      <c r="E33" s="2">
        <v>6</v>
      </c>
      <c r="F33" s="2">
        <v>0</v>
      </c>
      <c r="G33" s="2">
        <v>0</v>
      </c>
      <c r="H33" s="101">
        <v>0</v>
      </c>
      <c r="I33" s="101">
        <v>0</v>
      </c>
      <c r="J33" s="2"/>
      <c r="K33" s="42"/>
      <c r="L33" s="19">
        <v>8200</v>
      </c>
      <c r="M33" s="19">
        <v>0</v>
      </c>
      <c r="N33" s="19"/>
      <c r="O33" s="19"/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f>SUM(L33:U33)</f>
        <v>8200</v>
      </c>
      <c r="W33" s="30">
        <f t="shared" si="3"/>
        <v>0.94252873563218387</v>
      </c>
      <c r="X33" s="30"/>
      <c r="Y33" s="19">
        <f>F33*Y$6</f>
        <v>0</v>
      </c>
      <c r="Z33" s="19">
        <f>F33*Z$6</f>
        <v>0</v>
      </c>
      <c r="AA33" s="20">
        <f t="shared" si="11"/>
        <v>0</v>
      </c>
      <c r="AB33" s="20"/>
      <c r="AC33" s="19">
        <v>0</v>
      </c>
      <c r="AD33" s="19">
        <v>0</v>
      </c>
      <c r="AE33" s="19">
        <v>0</v>
      </c>
      <c r="AF33" s="19">
        <v>0</v>
      </c>
      <c r="AG33" s="15">
        <v>0</v>
      </c>
      <c r="AH33" s="15">
        <v>0</v>
      </c>
      <c r="AI33" s="20">
        <f t="shared" si="14"/>
        <v>0</v>
      </c>
      <c r="AJ33" s="15"/>
      <c r="AK33" s="20">
        <f t="shared" si="4"/>
        <v>8200</v>
      </c>
      <c r="AL33" s="19"/>
      <c r="AM33" s="15">
        <f t="shared" si="5"/>
        <v>500</v>
      </c>
      <c r="AN33" s="2"/>
      <c r="AO33" s="9">
        <f t="shared" si="6"/>
        <v>5.7471264367816091E-2</v>
      </c>
      <c r="AP33" s="2"/>
      <c r="AQ33" s="2"/>
      <c r="AR33" s="2"/>
      <c r="AS33" s="91"/>
      <c r="AT33" s="2"/>
      <c r="AU33" s="2"/>
    </row>
    <row r="34" spans="1:47" ht="15.6" x14ac:dyDescent="0.3">
      <c r="A34" s="2"/>
      <c r="B34" s="482"/>
      <c r="C34" s="42" t="s">
        <v>34</v>
      </c>
      <c r="D34" s="20">
        <f>SUM(D29:D33)</f>
        <v>90484.53</v>
      </c>
      <c r="E34" s="102">
        <f>SUM(E29:E33)</f>
        <v>100</v>
      </c>
      <c r="F34" s="2">
        <f>SUM(F29:F33)</f>
        <v>39000</v>
      </c>
      <c r="G34" s="2">
        <v>1.55</v>
      </c>
      <c r="H34" s="101">
        <f>M34/G34</f>
        <v>13344.083870967743</v>
      </c>
      <c r="I34" s="101">
        <f>F34/H34</f>
        <v>2.9226435008289284</v>
      </c>
      <c r="J34" s="91"/>
      <c r="K34" s="42"/>
      <c r="L34" s="20">
        <f t="shared" ref="L34:U34" si="20">SUM(L29:L33)</f>
        <v>8200</v>
      </c>
      <c r="M34" s="20">
        <f t="shared" si="20"/>
        <v>20683.330000000002</v>
      </c>
      <c r="N34" s="20">
        <f t="shared" si="20"/>
        <v>7945.0999999999995</v>
      </c>
      <c r="O34" s="20">
        <f t="shared" si="20"/>
        <v>1269</v>
      </c>
      <c r="P34" s="20">
        <f t="shared" si="20"/>
        <v>900</v>
      </c>
      <c r="Q34" s="20">
        <f t="shared" si="20"/>
        <v>12540</v>
      </c>
      <c r="R34" s="20">
        <f t="shared" si="20"/>
        <v>1050</v>
      </c>
      <c r="S34" s="20">
        <f t="shared" si="20"/>
        <v>140</v>
      </c>
      <c r="T34" s="20">
        <f t="shared" si="20"/>
        <v>458</v>
      </c>
      <c r="U34" s="20">
        <f t="shared" si="20"/>
        <v>199.6</v>
      </c>
      <c r="V34" s="20">
        <f>SUM(L34:U34)</f>
        <v>53385.03</v>
      </c>
      <c r="W34" s="30">
        <f t="shared" si="3"/>
        <v>0.5899906868057998</v>
      </c>
      <c r="X34" s="30"/>
      <c r="Y34" s="20">
        <f>SUM(Y29:Y33)</f>
        <v>6630</v>
      </c>
      <c r="Z34" s="20">
        <f>SUM(Z29:Z33)</f>
        <v>8580</v>
      </c>
      <c r="AA34" s="20">
        <f t="shared" si="11"/>
        <v>15210</v>
      </c>
      <c r="AB34" s="20"/>
      <c r="AC34" s="20">
        <f t="shared" ref="AC34:AH34" si="21">SUM(AC29:AC33)</f>
        <v>560</v>
      </c>
      <c r="AD34" s="20">
        <f t="shared" si="21"/>
        <v>932</v>
      </c>
      <c r="AE34" s="20">
        <f t="shared" si="21"/>
        <v>2664</v>
      </c>
      <c r="AF34" s="20">
        <f t="shared" si="21"/>
        <v>268</v>
      </c>
      <c r="AG34" s="20">
        <f t="shared" si="21"/>
        <v>360</v>
      </c>
      <c r="AH34" s="20">
        <f t="shared" si="21"/>
        <v>6404</v>
      </c>
      <c r="AI34" s="20">
        <f t="shared" si="14"/>
        <v>11188</v>
      </c>
      <c r="AJ34" s="20"/>
      <c r="AK34" s="20">
        <f t="shared" si="4"/>
        <v>79783.03</v>
      </c>
      <c r="AL34" s="20"/>
      <c r="AM34" s="16">
        <f t="shared" si="5"/>
        <v>10701.5</v>
      </c>
      <c r="AN34" s="2"/>
      <c r="AO34" s="9">
        <f t="shared" si="6"/>
        <v>0.1182688355678037</v>
      </c>
      <c r="AP34" s="2"/>
      <c r="AQ34" s="2"/>
      <c r="AR34" s="2"/>
      <c r="AS34" s="2"/>
      <c r="AT34" s="2"/>
      <c r="AU34" s="2"/>
    </row>
    <row r="35" spans="1:47" ht="15.6" x14ac:dyDescent="0.3">
      <c r="A35" s="2"/>
      <c r="B35" s="482" t="s">
        <v>62</v>
      </c>
      <c r="C35" s="42" t="s">
        <v>38</v>
      </c>
      <c r="D35" s="20">
        <v>20093.239999999998</v>
      </c>
      <c r="E35" s="2">
        <v>18</v>
      </c>
      <c r="F35" s="2">
        <v>9502</v>
      </c>
      <c r="G35" s="2">
        <v>1.6</v>
      </c>
      <c r="H35" s="101">
        <f>M35/G35</f>
        <v>3655.7</v>
      </c>
      <c r="I35" s="101">
        <f>F35/H35</f>
        <v>2.5992286019093473</v>
      </c>
      <c r="J35" s="101">
        <f>D35/F35</f>
        <v>2.1146327089033887</v>
      </c>
      <c r="K35" s="42"/>
      <c r="L35" s="20"/>
      <c r="M35" s="20">
        <v>5849.12</v>
      </c>
      <c r="N35" s="20">
        <v>2060.6</v>
      </c>
      <c r="O35" s="20">
        <v>210</v>
      </c>
      <c r="P35" s="20">
        <v>0</v>
      </c>
      <c r="Q35" s="20">
        <v>2950</v>
      </c>
      <c r="R35" s="20">
        <v>300</v>
      </c>
      <c r="S35" s="20">
        <v>40</v>
      </c>
      <c r="T35" s="20">
        <v>130</v>
      </c>
      <c r="U35" s="20">
        <v>60</v>
      </c>
      <c r="V35" s="20">
        <f>SUM(M35:U35)</f>
        <v>11599.72</v>
      </c>
      <c r="W35" s="30">
        <f t="shared" si="3"/>
        <v>0.57729465233083366</v>
      </c>
      <c r="X35" s="30"/>
      <c r="Y35" s="20">
        <f>F35*Y$6</f>
        <v>1615.3400000000001</v>
      </c>
      <c r="Z35" s="20">
        <f>F35*Z$6</f>
        <v>2090.44</v>
      </c>
      <c r="AA35" s="20">
        <f t="shared" si="11"/>
        <v>3705.78</v>
      </c>
      <c r="AB35" s="20"/>
      <c r="AC35" s="20">
        <v>140</v>
      </c>
      <c r="AD35" s="20">
        <v>233</v>
      </c>
      <c r="AE35" s="20">
        <v>666</v>
      </c>
      <c r="AF35" s="20">
        <v>67</v>
      </c>
      <c r="AG35" s="20">
        <v>90</v>
      </c>
      <c r="AH35" s="20">
        <v>1601</v>
      </c>
      <c r="AI35" s="20">
        <f t="shared" si="14"/>
        <v>2797</v>
      </c>
      <c r="AJ35" s="20"/>
      <c r="AK35" s="20">
        <f t="shared" si="4"/>
        <v>18102.5</v>
      </c>
      <c r="AL35" s="20"/>
      <c r="AM35" s="16">
        <f t="shared" si="5"/>
        <v>1990.739999999998</v>
      </c>
      <c r="AN35" s="2"/>
      <c r="AO35" s="9">
        <f t="shared" si="6"/>
        <v>9.9075111828654722E-2</v>
      </c>
      <c r="AP35" s="2"/>
      <c r="AQ35" s="2"/>
      <c r="AR35" s="2"/>
      <c r="AS35" s="2"/>
      <c r="AT35" s="2"/>
      <c r="AU35" s="2"/>
    </row>
    <row r="36" spans="1:47" ht="15.6" x14ac:dyDescent="0.3">
      <c r="A36" s="2"/>
      <c r="B36" s="482"/>
      <c r="C36" s="42" t="s">
        <v>37</v>
      </c>
      <c r="D36" s="19">
        <v>17075.599999999999</v>
      </c>
      <c r="E36" s="2">
        <v>16</v>
      </c>
      <c r="F36" s="42">
        <v>8139</v>
      </c>
      <c r="G36" s="2">
        <v>1.6</v>
      </c>
      <c r="H36" s="101">
        <f>M36/G36</f>
        <v>2847.8249999999994</v>
      </c>
      <c r="I36" s="101">
        <f>F36/H36</f>
        <v>2.8579705564773121</v>
      </c>
      <c r="J36" s="101">
        <f>D36/F36</f>
        <v>2.0979972969652292</v>
      </c>
      <c r="K36" s="42"/>
      <c r="L36" s="19"/>
      <c r="M36" s="19">
        <v>4556.5199999999995</v>
      </c>
      <c r="N36" s="19">
        <v>1721.0999999999997</v>
      </c>
      <c r="O36" s="19">
        <v>260</v>
      </c>
      <c r="P36" s="19">
        <v>0</v>
      </c>
      <c r="Q36" s="19">
        <v>2670</v>
      </c>
      <c r="R36" s="19">
        <v>300</v>
      </c>
      <c r="S36" s="19">
        <v>40</v>
      </c>
      <c r="T36" s="19">
        <v>130</v>
      </c>
      <c r="U36" s="19">
        <v>60</v>
      </c>
      <c r="V36" s="19">
        <f>SUM(M36:U36)</f>
        <v>9737.619999999999</v>
      </c>
      <c r="W36" s="30">
        <f t="shared" si="3"/>
        <v>0.57026517369814234</v>
      </c>
      <c r="X36" s="30"/>
      <c r="Y36" s="19">
        <f>F36*Y$6</f>
        <v>1383.63</v>
      </c>
      <c r="Z36" s="19">
        <f>F36*Z$6</f>
        <v>1790.58</v>
      </c>
      <c r="AA36" s="20">
        <f t="shared" si="11"/>
        <v>3174.21</v>
      </c>
      <c r="AB36" s="20"/>
      <c r="AC36" s="19">
        <v>140</v>
      </c>
      <c r="AD36" s="19">
        <v>233</v>
      </c>
      <c r="AE36" s="19">
        <v>666</v>
      </c>
      <c r="AF36" s="19">
        <v>67</v>
      </c>
      <c r="AG36" s="15">
        <v>90</v>
      </c>
      <c r="AH36" s="15">
        <v>1601</v>
      </c>
      <c r="AI36" s="20">
        <f t="shared" si="14"/>
        <v>2797</v>
      </c>
      <c r="AJ36" s="15"/>
      <c r="AK36" s="20">
        <f t="shared" si="4"/>
        <v>15708.829999999998</v>
      </c>
      <c r="AL36" s="19"/>
      <c r="AM36" s="15">
        <f t="shared" si="5"/>
        <v>1366.7700000000004</v>
      </c>
      <c r="AN36" s="2"/>
      <c r="AO36" s="9">
        <f t="shared" si="6"/>
        <v>8.0042282555225025E-2</v>
      </c>
      <c r="AP36" s="2"/>
      <c r="AQ36" s="2"/>
      <c r="AR36" s="2"/>
      <c r="AS36" s="2"/>
      <c r="AT36" s="2"/>
      <c r="AU36" s="2"/>
    </row>
    <row r="37" spans="1:47" ht="15.6" x14ac:dyDescent="0.3">
      <c r="A37" s="2"/>
      <c r="B37" s="482"/>
      <c r="C37" s="42" t="s">
        <v>36</v>
      </c>
      <c r="D37" s="20">
        <v>20100</v>
      </c>
      <c r="E37" s="2">
        <v>17</v>
      </c>
      <c r="F37" s="2">
        <v>9303</v>
      </c>
      <c r="G37" s="2">
        <v>1.6</v>
      </c>
      <c r="H37" s="101">
        <f>M37/G37</f>
        <v>3415.6687499999998</v>
      </c>
      <c r="I37" s="101">
        <f>F37/H37</f>
        <v>2.7236247660139763</v>
      </c>
      <c r="J37" s="101">
        <f>D37/F37</f>
        <v>2.1605933569816189</v>
      </c>
      <c r="K37" s="42"/>
      <c r="L37" s="20"/>
      <c r="M37" s="20">
        <v>5465.07</v>
      </c>
      <c r="N37" s="20">
        <v>2148.3000000000002</v>
      </c>
      <c r="O37" s="20">
        <v>220</v>
      </c>
      <c r="P37" s="20">
        <v>0</v>
      </c>
      <c r="Q37" s="20">
        <v>3060</v>
      </c>
      <c r="R37" s="20">
        <v>300</v>
      </c>
      <c r="S37" s="20">
        <v>40</v>
      </c>
      <c r="T37" s="20">
        <v>130</v>
      </c>
      <c r="U37" s="20">
        <v>60</v>
      </c>
      <c r="V37" s="20">
        <f>SUM(M37:U37)</f>
        <v>11423.369999999999</v>
      </c>
      <c r="W37" s="30">
        <f t="shared" si="3"/>
        <v>0.5683268656716417</v>
      </c>
      <c r="X37" s="30"/>
      <c r="Y37" s="20">
        <f>F37*Y$6</f>
        <v>1581.5100000000002</v>
      </c>
      <c r="Z37" s="20">
        <f>F37*Z$6</f>
        <v>2046.66</v>
      </c>
      <c r="AA37" s="20">
        <f t="shared" si="11"/>
        <v>3628.17</v>
      </c>
      <c r="AB37" s="20"/>
      <c r="AC37" s="20">
        <v>140</v>
      </c>
      <c r="AD37" s="20">
        <v>233</v>
      </c>
      <c r="AE37" s="20">
        <v>666</v>
      </c>
      <c r="AF37" s="20">
        <v>67</v>
      </c>
      <c r="AG37" s="20">
        <v>90</v>
      </c>
      <c r="AH37" s="20">
        <v>1601</v>
      </c>
      <c r="AI37" s="20">
        <f t="shared" si="14"/>
        <v>2797</v>
      </c>
      <c r="AJ37" s="20"/>
      <c r="AK37" s="20">
        <f t="shared" si="4"/>
        <v>17848.54</v>
      </c>
      <c r="AL37" s="20"/>
      <c r="AM37" s="16">
        <f t="shared" si="5"/>
        <v>2251.4599999999991</v>
      </c>
      <c r="AN37" s="2"/>
      <c r="AO37" s="9">
        <f t="shared" si="6"/>
        <v>0.11201293532338304</v>
      </c>
      <c r="AP37" s="2"/>
      <c r="AQ37" s="2"/>
      <c r="AR37" s="2"/>
      <c r="AS37" s="2"/>
      <c r="AT37" s="2"/>
      <c r="AU37" s="2"/>
    </row>
    <row r="38" spans="1:47" ht="15.6" x14ac:dyDescent="0.3">
      <c r="A38" s="2"/>
      <c r="B38" s="482"/>
      <c r="C38" s="42" t="s">
        <v>35</v>
      </c>
      <c r="D38" s="19">
        <v>18615.09</v>
      </c>
      <c r="E38" s="2">
        <v>17</v>
      </c>
      <c r="F38" s="2">
        <v>8145</v>
      </c>
      <c r="G38" s="2">
        <v>1.6</v>
      </c>
      <c r="H38" s="101">
        <f>M38/G38</f>
        <v>3088.53125</v>
      </c>
      <c r="I38" s="101">
        <f>F38/H38</f>
        <v>2.6371758420770393</v>
      </c>
      <c r="J38" s="101">
        <f>D38/F38</f>
        <v>2.2854622467771639</v>
      </c>
      <c r="K38" s="42"/>
      <c r="L38" s="19"/>
      <c r="M38" s="19">
        <v>4941.6500000000005</v>
      </c>
      <c r="N38" s="19">
        <v>1836.4</v>
      </c>
      <c r="O38" s="19">
        <v>170</v>
      </c>
      <c r="P38" s="19">
        <v>0</v>
      </c>
      <c r="Q38" s="19">
        <v>2790</v>
      </c>
      <c r="R38" s="19">
        <v>300</v>
      </c>
      <c r="S38" s="19">
        <v>40</v>
      </c>
      <c r="T38" s="19">
        <v>130</v>
      </c>
      <c r="U38" s="19">
        <v>60</v>
      </c>
      <c r="V38" s="19">
        <f>SUM(M38:U38)</f>
        <v>10268.050000000001</v>
      </c>
      <c r="W38" s="30">
        <f t="shared" si="3"/>
        <v>0.55159819264908205</v>
      </c>
      <c r="X38" s="30"/>
      <c r="Y38" s="19">
        <f>F38*Y$6</f>
        <v>1384.65</v>
      </c>
      <c r="Z38" s="19">
        <f>F38*Z$6</f>
        <v>1791.9</v>
      </c>
      <c r="AA38" s="20">
        <f t="shared" si="11"/>
        <v>3176.55</v>
      </c>
      <c r="AB38" s="20"/>
      <c r="AC38" s="19">
        <v>140</v>
      </c>
      <c r="AD38" s="19">
        <v>233</v>
      </c>
      <c r="AE38" s="19">
        <v>666</v>
      </c>
      <c r="AF38" s="19">
        <v>67</v>
      </c>
      <c r="AG38" s="15">
        <v>90</v>
      </c>
      <c r="AH38" s="15">
        <v>1601</v>
      </c>
      <c r="AI38" s="20">
        <f t="shared" si="14"/>
        <v>2797</v>
      </c>
      <c r="AJ38" s="15"/>
      <c r="AK38" s="20">
        <f t="shared" si="4"/>
        <v>16241.600000000002</v>
      </c>
      <c r="AL38" s="19"/>
      <c r="AM38" s="15">
        <f t="shared" si="5"/>
        <v>2373.489999999998</v>
      </c>
      <c r="AN38" s="2"/>
      <c r="AO38" s="9">
        <f t="shared" si="6"/>
        <v>0.12750354685365464</v>
      </c>
      <c r="AP38" s="2"/>
      <c r="AQ38" s="2"/>
      <c r="AR38" s="2"/>
      <c r="AS38" s="2"/>
      <c r="AT38" s="2"/>
      <c r="AU38" s="2"/>
    </row>
    <row r="39" spans="1:47" ht="15.6" x14ac:dyDescent="0.3">
      <c r="A39" s="2"/>
      <c r="B39" s="482"/>
      <c r="C39" s="42" t="s">
        <v>59</v>
      </c>
      <c r="D39" s="19">
        <v>2700</v>
      </c>
      <c r="E39" s="2"/>
      <c r="F39" s="2"/>
      <c r="G39" s="2">
        <v>0</v>
      </c>
      <c r="H39" s="101">
        <v>0</v>
      </c>
      <c r="I39" s="101">
        <v>0</v>
      </c>
      <c r="J39" s="2"/>
      <c r="K39" s="42"/>
      <c r="L39" s="19">
        <v>2600</v>
      </c>
      <c r="M39" s="19"/>
      <c r="N39" s="19"/>
      <c r="O39" s="19"/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f>SUM(L39:U39)</f>
        <v>2600</v>
      </c>
      <c r="W39" s="30">
        <f t="shared" ref="W39:W70" si="22">V39/D39</f>
        <v>0.96296296296296291</v>
      </c>
      <c r="X39" s="30"/>
      <c r="Y39" s="19">
        <f>F39*Y$6</f>
        <v>0</v>
      </c>
      <c r="Z39" s="19">
        <f>F39*Z$6</f>
        <v>0</v>
      </c>
      <c r="AA39" s="20">
        <f t="shared" si="11"/>
        <v>0</v>
      </c>
      <c r="AB39" s="20"/>
      <c r="AC39" s="19">
        <v>0</v>
      </c>
      <c r="AD39" s="19">
        <v>0</v>
      </c>
      <c r="AE39" s="19">
        <v>0</v>
      </c>
      <c r="AF39" s="19">
        <v>0</v>
      </c>
      <c r="AG39" s="15">
        <v>0</v>
      </c>
      <c r="AH39" s="15">
        <v>0</v>
      </c>
      <c r="AI39" s="20">
        <f t="shared" si="14"/>
        <v>0</v>
      </c>
      <c r="AJ39" s="15"/>
      <c r="AK39" s="20">
        <f t="shared" ref="AK39:AK70" si="23">V39+AA39+AC39+AD39+AE39+AF39+AG39+AH39</f>
        <v>2600</v>
      </c>
      <c r="AL39" s="19"/>
      <c r="AM39" s="15">
        <f t="shared" ref="AM39:AM70" si="24">D39-AK39</f>
        <v>100</v>
      </c>
      <c r="AN39" s="2"/>
      <c r="AO39" s="9">
        <f t="shared" ref="AO39:AO70" si="25">AM39/D39</f>
        <v>3.7037037037037035E-2</v>
      </c>
      <c r="AP39" s="2"/>
      <c r="AQ39" s="2"/>
      <c r="AR39" s="2"/>
      <c r="AS39" s="2"/>
      <c r="AT39" s="2"/>
      <c r="AU39" s="2"/>
    </row>
    <row r="40" spans="1:47" ht="15.6" x14ac:dyDescent="0.3">
      <c r="A40" s="2"/>
      <c r="B40" s="482"/>
      <c r="C40" s="42" t="s">
        <v>34</v>
      </c>
      <c r="D40" s="20">
        <f>SUM(D35:D39)</f>
        <v>78583.929999999993</v>
      </c>
      <c r="E40" s="102">
        <f>SUM(E35:E39)</f>
        <v>68</v>
      </c>
      <c r="F40" s="2">
        <f>SUM(F35:F39)</f>
        <v>35089</v>
      </c>
      <c r="G40" s="2">
        <v>1.55</v>
      </c>
      <c r="H40" s="101">
        <f>M40/G40</f>
        <v>13427.329032258065</v>
      </c>
      <c r="I40" s="101">
        <f>F40/H40</f>
        <v>2.613252413469688</v>
      </c>
      <c r="J40" s="91"/>
      <c r="K40" s="42"/>
      <c r="L40" s="20">
        <f t="shared" ref="L40:U40" si="26">SUM(L35:L39)</f>
        <v>2600</v>
      </c>
      <c r="M40" s="20">
        <f t="shared" si="26"/>
        <v>20812.36</v>
      </c>
      <c r="N40" s="20">
        <f t="shared" si="26"/>
        <v>7766.4</v>
      </c>
      <c r="O40" s="20">
        <f t="shared" si="26"/>
        <v>860</v>
      </c>
      <c r="P40" s="20">
        <f t="shared" si="26"/>
        <v>0</v>
      </c>
      <c r="Q40" s="20">
        <f t="shared" si="26"/>
        <v>11470</v>
      </c>
      <c r="R40" s="20">
        <f t="shared" si="26"/>
        <v>1200</v>
      </c>
      <c r="S40" s="20">
        <f t="shared" si="26"/>
        <v>160</v>
      </c>
      <c r="T40" s="20">
        <f t="shared" si="26"/>
        <v>520</v>
      </c>
      <c r="U40" s="20">
        <f t="shared" si="26"/>
        <v>240</v>
      </c>
      <c r="V40" s="20">
        <f>SUM(L40:U40)</f>
        <v>45628.76</v>
      </c>
      <c r="W40" s="30">
        <f t="shared" si="22"/>
        <v>0.58063728805622228</v>
      </c>
      <c r="X40" s="30"/>
      <c r="Y40" s="20">
        <f>SUM(Y35:Y39)</f>
        <v>5965.130000000001</v>
      </c>
      <c r="Z40" s="20">
        <f>SUM(Z35:Z39)</f>
        <v>7719.58</v>
      </c>
      <c r="AA40" s="20">
        <f t="shared" si="11"/>
        <v>13684.710000000001</v>
      </c>
      <c r="AB40" s="20"/>
      <c r="AC40" s="20">
        <f t="shared" ref="AC40:AH40" si="27">SUM(AC35:AC39)</f>
        <v>560</v>
      </c>
      <c r="AD40" s="20">
        <f t="shared" si="27"/>
        <v>932</v>
      </c>
      <c r="AE40" s="20">
        <f t="shared" si="27"/>
        <v>2664</v>
      </c>
      <c r="AF40" s="20">
        <f t="shared" si="27"/>
        <v>268</v>
      </c>
      <c r="AG40" s="20">
        <f t="shared" si="27"/>
        <v>360</v>
      </c>
      <c r="AH40" s="20">
        <f t="shared" si="27"/>
        <v>6404</v>
      </c>
      <c r="AI40" s="20">
        <f t="shared" si="14"/>
        <v>11188</v>
      </c>
      <c r="AJ40" s="20"/>
      <c r="AK40" s="20">
        <f t="shared" si="23"/>
        <v>70501.47</v>
      </c>
      <c r="AL40" s="20"/>
      <c r="AM40" s="16">
        <f t="shared" si="24"/>
        <v>8082.4599999999919</v>
      </c>
      <c r="AN40" s="2"/>
      <c r="AO40" s="9">
        <f t="shared" si="25"/>
        <v>0.10285130814913421</v>
      </c>
      <c r="AP40" s="2"/>
      <c r="AQ40" s="2"/>
      <c r="AR40" s="2"/>
      <c r="AS40" s="2"/>
      <c r="AT40" s="2"/>
      <c r="AU40" s="2"/>
    </row>
    <row r="41" spans="1:47" ht="15.6" x14ac:dyDescent="0.3">
      <c r="A41" s="2"/>
      <c r="B41" s="482" t="s">
        <v>67</v>
      </c>
      <c r="C41" s="42" t="s">
        <v>38</v>
      </c>
      <c r="D41" s="20">
        <v>20427.16</v>
      </c>
      <c r="E41" s="2">
        <v>22</v>
      </c>
      <c r="F41" s="2">
        <v>10017</v>
      </c>
      <c r="G41" s="2">
        <v>1.7</v>
      </c>
      <c r="H41" s="101">
        <f>M41/G41</f>
        <v>3720.7882352941178</v>
      </c>
      <c r="I41" s="101">
        <f>F41/H41</f>
        <v>2.6921714880148735</v>
      </c>
      <c r="J41" s="101">
        <f>D41/F41</f>
        <v>2.0392492762304082</v>
      </c>
      <c r="K41" s="42"/>
      <c r="L41" s="20"/>
      <c r="M41" s="20">
        <v>6325.34</v>
      </c>
      <c r="N41" s="20">
        <v>2181.5</v>
      </c>
      <c r="O41" s="20">
        <v>225</v>
      </c>
      <c r="P41" s="20">
        <v>0</v>
      </c>
      <c r="Q41" s="20">
        <v>3235</v>
      </c>
      <c r="R41" s="20">
        <v>300</v>
      </c>
      <c r="S41" s="20">
        <v>40</v>
      </c>
      <c r="T41" s="20">
        <v>130</v>
      </c>
      <c r="U41" s="20">
        <v>62</v>
      </c>
      <c r="V41" s="20">
        <f>SUM(M41:U41)</f>
        <v>12498.84</v>
      </c>
      <c r="W41" s="30">
        <f t="shared" si="22"/>
        <v>0.61187360357484843</v>
      </c>
      <c r="X41" s="30"/>
      <c r="Y41" s="20">
        <f>F41*Y$6</f>
        <v>1702.89</v>
      </c>
      <c r="Z41" s="20">
        <f>F41*Z$6</f>
        <v>2203.7400000000002</v>
      </c>
      <c r="AA41" s="20">
        <f t="shared" si="11"/>
        <v>3906.63</v>
      </c>
      <c r="AB41" s="20"/>
      <c r="AC41" s="20">
        <v>140</v>
      </c>
      <c r="AD41" s="20">
        <v>233</v>
      </c>
      <c r="AE41" s="20">
        <v>666</v>
      </c>
      <c r="AF41" s="20">
        <v>67</v>
      </c>
      <c r="AG41" s="20">
        <v>90</v>
      </c>
      <c r="AH41" s="20">
        <v>1601</v>
      </c>
      <c r="AI41" s="20">
        <f t="shared" si="14"/>
        <v>2797</v>
      </c>
      <c r="AJ41" s="20"/>
      <c r="AK41" s="20">
        <f t="shared" si="23"/>
        <v>19202.47</v>
      </c>
      <c r="AL41" s="20"/>
      <c r="AM41" s="16">
        <f t="shared" si="24"/>
        <v>1224.6899999999987</v>
      </c>
      <c r="AN41" s="2"/>
      <c r="AO41" s="9">
        <f t="shared" si="25"/>
        <v>5.9954002416390664E-2</v>
      </c>
      <c r="AP41" s="2"/>
      <c r="AQ41" s="2"/>
      <c r="AR41" s="2"/>
      <c r="AS41" s="2"/>
      <c r="AT41" s="2"/>
      <c r="AU41" s="2"/>
    </row>
    <row r="42" spans="1:47" ht="15.6" x14ac:dyDescent="0.3">
      <c r="A42" s="2"/>
      <c r="B42" s="482"/>
      <c r="C42" s="42" t="s">
        <v>37</v>
      </c>
      <c r="D42" s="19">
        <v>22650</v>
      </c>
      <c r="E42" s="2">
        <v>22</v>
      </c>
      <c r="F42" s="2">
        <v>10671</v>
      </c>
      <c r="G42" s="2">
        <v>1.7</v>
      </c>
      <c r="H42" s="101">
        <f>M42/G42</f>
        <v>3932.2176470588238</v>
      </c>
      <c r="I42" s="101">
        <f>F42/H42</f>
        <v>2.7137358502985141</v>
      </c>
      <c r="J42" s="101">
        <f>D42/F42</f>
        <v>2.1225752038234469</v>
      </c>
      <c r="K42" s="42"/>
      <c r="L42" s="19"/>
      <c r="M42" s="19">
        <v>6684.77</v>
      </c>
      <c r="N42" s="19">
        <v>2515.9</v>
      </c>
      <c r="O42" s="19">
        <v>295</v>
      </c>
      <c r="P42" s="19">
        <v>0</v>
      </c>
      <c r="Q42" s="19">
        <v>3320</v>
      </c>
      <c r="R42" s="19">
        <v>300</v>
      </c>
      <c r="S42" s="19">
        <v>40</v>
      </c>
      <c r="T42" s="19">
        <v>130</v>
      </c>
      <c r="U42" s="19">
        <v>62</v>
      </c>
      <c r="V42" s="19">
        <f>SUM(M42:U42)</f>
        <v>13347.67</v>
      </c>
      <c r="W42" s="30">
        <f t="shared" si="22"/>
        <v>0.58930110375275935</v>
      </c>
      <c r="X42" s="30"/>
      <c r="Y42" s="19">
        <f>F42*Y$6</f>
        <v>1814.0700000000002</v>
      </c>
      <c r="Z42" s="19">
        <f>F42*Z$6</f>
        <v>2347.62</v>
      </c>
      <c r="AA42" s="20">
        <f t="shared" si="11"/>
        <v>4161.6900000000005</v>
      </c>
      <c r="AB42" s="20"/>
      <c r="AC42" s="19">
        <v>140</v>
      </c>
      <c r="AD42" s="19">
        <v>233</v>
      </c>
      <c r="AE42" s="19">
        <v>666</v>
      </c>
      <c r="AF42" s="19">
        <v>67</v>
      </c>
      <c r="AG42" s="15">
        <v>90</v>
      </c>
      <c r="AH42" s="15">
        <v>1601</v>
      </c>
      <c r="AI42" s="20">
        <f t="shared" si="14"/>
        <v>2797</v>
      </c>
      <c r="AJ42" s="15"/>
      <c r="AK42" s="20">
        <f t="shared" si="23"/>
        <v>20306.36</v>
      </c>
      <c r="AL42" s="19"/>
      <c r="AM42" s="15">
        <f t="shared" si="24"/>
        <v>2343.6399999999994</v>
      </c>
      <c r="AN42" s="2"/>
      <c r="AO42" s="9">
        <f t="shared" si="25"/>
        <v>0.10347196467991167</v>
      </c>
      <c r="AP42" s="2"/>
      <c r="AQ42" s="2"/>
      <c r="AR42" s="2"/>
      <c r="AS42" s="2"/>
      <c r="AT42" s="2"/>
      <c r="AU42" s="2"/>
    </row>
    <row r="43" spans="1:47" ht="15.6" x14ac:dyDescent="0.3">
      <c r="A43" s="2"/>
      <c r="B43" s="482"/>
      <c r="C43" s="42" t="s">
        <v>36</v>
      </c>
      <c r="D43" s="20">
        <v>24845</v>
      </c>
      <c r="E43" s="2">
        <v>25</v>
      </c>
      <c r="F43" s="2">
        <v>10990</v>
      </c>
      <c r="G43" s="2">
        <v>1.7</v>
      </c>
      <c r="H43" s="101">
        <f>M43/G43</f>
        <v>3877.9823529411765</v>
      </c>
      <c r="I43" s="101">
        <f>F43/H43</f>
        <v>2.8339479140911661</v>
      </c>
      <c r="J43" s="101">
        <f>D43/F43</f>
        <v>2.2606915377616015</v>
      </c>
      <c r="K43" s="42"/>
      <c r="L43" s="20"/>
      <c r="M43" s="20">
        <v>6592.57</v>
      </c>
      <c r="N43" s="20">
        <v>2377.1</v>
      </c>
      <c r="O43" s="20">
        <v>255</v>
      </c>
      <c r="P43" s="20">
        <v>0</v>
      </c>
      <c r="Q43" s="20">
        <v>3670</v>
      </c>
      <c r="R43" s="20">
        <v>300</v>
      </c>
      <c r="S43" s="20">
        <v>40</v>
      </c>
      <c r="T43" s="20">
        <v>130</v>
      </c>
      <c r="U43" s="20">
        <v>69</v>
      </c>
      <c r="V43" s="20">
        <f>SUM(M43:U43)</f>
        <v>13433.67</v>
      </c>
      <c r="W43" s="30">
        <f t="shared" si="22"/>
        <v>0.5406991346347354</v>
      </c>
      <c r="X43" s="30"/>
      <c r="Y43" s="20">
        <f>F43*Y$6</f>
        <v>1868.3000000000002</v>
      </c>
      <c r="Z43" s="20">
        <f>F43*Z$6</f>
        <v>2417.8000000000002</v>
      </c>
      <c r="AA43" s="20">
        <f t="shared" si="11"/>
        <v>4286.1000000000004</v>
      </c>
      <c r="AB43" s="20"/>
      <c r="AC43" s="20">
        <v>140</v>
      </c>
      <c r="AD43" s="20">
        <v>233</v>
      </c>
      <c r="AE43" s="20">
        <v>666</v>
      </c>
      <c r="AF43" s="20">
        <v>67</v>
      </c>
      <c r="AG43" s="20">
        <v>90</v>
      </c>
      <c r="AH43" s="20">
        <v>1601</v>
      </c>
      <c r="AI43" s="20">
        <f t="shared" si="14"/>
        <v>2797</v>
      </c>
      <c r="AJ43" s="20"/>
      <c r="AK43" s="20">
        <f t="shared" si="23"/>
        <v>20516.77</v>
      </c>
      <c r="AL43" s="20"/>
      <c r="AM43" s="16">
        <f t="shared" si="24"/>
        <v>4328.2299999999996</v>
      </c>
      <c r="AN43" s="2"/>
      <c r="AO43" s="9">
        <f t="shared" si="25"/>
        <v>0.17420929764540147</v>
      </c>
      <c r="AP43" s="2"/>
      <c r="AQ43" s="2"/>
      <c r="AR43" s="2"/>
      <c r="AS43" s="2"/>
      <c r="AT43" s="2"/>
      <c r="AU43" s="2"/>
    </row>
    <row r="44" spans="1:47" ht="15.6" x14ac:dyDescent="0.3">
      <c r="A44" s="2"/>
      <c r="B44" s="482"/>
      <c r="C44" s="42" t="s">
        <v>35</v>
      </c>
      <c r="D44" s="19">
        <v>20667.53</v>
      </c>
      <c r="E44" s="2">
        <v>21</v>
      </c>
      <c r="F44" s="2">
        <v>9966</v>
      </c>
      <c r="G44" s="2">
        <v>1.7</v>
      </c>
      <c r="H44" s="101">
        <f>M44/G44</f>
        <v>3674.2588235294115</v>
      </c>
      <c r="I44" s="101">
        <f>F44/H44</f>
        <v>2.712383770076078</v>
      </c>
      <c r="J44" s="101">
        <f>D44/F44</f>
        <v>2.0738039333734695</v>
      </c>
      <c r="K44" s="42"/>
      <c r="L44" s="19"/>
      <c r="M44" s="19">
        <v>6246.24</v>
      </c>
      <c r="N44" s="19">
        <v>2208.4</v>
      </c>
      <c r="O44" s="19">
        <v>239.4</v>
      </c>
      <c r="P44" s="19">
        <v>0</v>
      </c>
      <c r="Q44" s="19">
        <v>3230</v>
      </c>
      <c r="R44" s="19">
        <v>300</v>
      </c>
      <c r="S44" s="19">
        <v>40</v>
      </c>
      <c r="T44" s="19">
        <v>130</v>
      </c>
      <c r="U44" s="19">
        <v>64</v>
      </c>
      <c r="V44" s="19">
        <f>SUM(M44:U44)</f>
        <v>12458.039999999999</v>
      </c>
      <c r="W44" s="30">
        <f t="shared" si="22"/>
        <v>0.60278320631444593</v>
      </c>
      <c r="X44" s="30"/>
      <c r="Y44" s="19">
        <f>F44*Y$6</f>
        <v>1694.22</v>
      </c>
      <c r="Z44" s="19">
        <f>F44*Z$6</f>
        <v>2192.52</v>
      </c>
      <c r="AA44" s="20">
        <f t="shared" si="11"/>
        <v>3886.74</v>
      </c>
      <c r="AB44" s="20"/>
      <c r="AC44" s="19">
        <v>140</v>
      </c>
      <c r="AD44" s="19">
        <v>233</v>
      </c>
      <c r="AE44" s="19">
        <v>666</v>
      </c>
      <c r="AF44" s="19">
        <v>67</v>
      </c>
      <c r="AG44" s="15">
        <v>90</v>
      </c>
      <c r="AH44" s="15">
        <v>1601</v>
      </c>
      <c r="AI44" s="20">
        <f t="shared" si="14"/>
        <v>2797</v>
      </c>
      <c r="AJ44" s="15"/>
      <c r="AK44" s="20">
        <f t="shared" si="23"/>
        <v>19141.78</v>
      </c>
      <c r="AL44" s="19"/>
      <c r="AM44" s="15">
        <f t="shared" si="24"/>
        <v>1525.75</v>
      </c>
      <c r="AN44" s="2"/>
      <c r="AO44" s="9">
        <f t="shared" si="25"/>
        <v>7.3823528984837572E-2</v>
      </c>
      <c r="AP44" s="2"/>
      <c r="AQ44" s="2"/>
      <c r="AR44" s="2"/>
      <c r="AS44" s="2"/>
      <c r="AT44" s="2"/>
      <c r="AU44" s="2"/>
    </row>
    <row r="45" spans="1:47" ht="15.6" x14ac:dyDescent="0.3">
      <c r="A45" s="2"/>
      <c r="B45" s="482"/>
      <c r="C45" s="42" t="s">
        <v>59</v>
      </c>
      <c r="D45" s="19">
        <v>8200</v>
      </c>
      <c r="E45" s="2"/>
      <c r="F45" s="2"/>
      <c r="G45" s="2">
        <v>0</v>
      </c>
      <c r="H45" s="101">
        <v>0</v>
      </c>
      <c r="I45" s="101">
        <v>0</v>
      </c>
      <c r="J45" s="2"/>
      <c r="K45" s="42"/>
      <c r="L45" s="19">
        <v>7500</v>
      </c>
      <c r="M45" s="19"/>
      <c r="N45" s="19"/>
      <c r="O45" s="19"/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f>SUM(L45:U45)</f>
        <v>7500</v>
      </c>
      <c r="W45" s="30">
        <f t="shared" si="22"/>
        <v>0.91463414634146345</v>
      </c>
      <c r="X45" s="30"/>
      <c r="Y45" s="19">
        <f>F45*Y$6</f>
        <v>0</v>
      </c>
      <c r="Z45" s="19">
        <f>F45*Z$6</f>
        <v>0</v>
      </c>
      <c r="AA45" s="20">
        <f t="shared" ref="AA45:AA70" si="28">SUM(Y45:Z45)</f>
        <v>0</v>
      </c>
      <c r="AB45" s="20"/>
      <c r="AC45" s="19">
        <v>0</v>
      </c>
      <c r="AD45" s="19">
        <v>0</v>
      </c>
      <c r="AE45" s="19">
        <v>0</v>
      </c>
      <c r="AF45" s="19">
        <v>0</v>
      </c>
      <c r="AG45" s="15">
        <v>0</v>
      </c>
      <c r="AH45" s="15">
        <v>0</v>
      </c>
      <c r="AI45" s="20">
        <f t="shared" si="14"/>
        <v>0</v>
      </c>
      <c r="AJ45" s="15"/>
      <c r="AK45" s="20">
        <f t="shared" si="23"/>
        <v>7500</v>
      </c>
      <c r="AL45" s="19"/>
      <c r="AM45" s="15">
        <f t="shared" si="24"/>
        <v>700</v>
      </c>
      <c r="AN45" s="2"/>
      <c r="AO45" s="9">
        <f t="shared" si="25"/>
        <v>8.5365853658536592E-2</v>
      </c>
      <c r="AP45" s="2"/>
      <c r="AQ45" s="2"/>
      <c r="AR45" s="2"/>
      <c r="AS45" s="2"/>
      <c r="AT45" s="2"/>
      <c r="AU45" s="2"/>
    </row>
    <row r="46" spans="1:47" ht="15.6" x14ac:dyDescent="0.3">
      <c r="A46" s="2"/>
      <c r="B46" s="482"/>
      <c r="C46" s="42" t="s">
        <v>34</v>
      </c>
      <c r="D46" s="20">
        <f>SUM(D41:D45)</f>
        <v>96789.69</v>
      </c>
      <c r="E46" s="102">
        <f>SUM(E41:E45)</f>
        <v>90</v>
      </c>
      <c r="F46" s="2">
        <f>SUM(F41:F45)</f>
        <v>41644</v>
      </c>
      <c r="G46" s="2">
        <v>1.55</v>
      </c>
      <c r="H46" s="101">
        <f>M46/G46</f>
        <v>16676.722580645161</v>
      </c>
      <c r="I46" s="101">
        <f>F46/H46</f>
        <v>2.4971333425148905</v>
      </c>
      <c r="J46" s="91"/>
      <c r="K46" s="42"/>
      <c r="L46" s="20">
        <f t="shared" ref="L46:U46" si="29">SUM(L41:L45)</f>
        <v>7500</v>
      </c>
      <c r="M46" s="20">
        <f t="shared" si="29"/>
        <v>25848.92</v>
      </c>
      <c r="N46" s="20">
        <f t="shared" si="29"/>
        <v>9282.9</v>
      </c>
      <c r="O46" s="20">
        <f t="shared" si="29"/>
        <v>1014.4</v>
      </c>
      <c r="P46" s="20">
        <f t="shared" si="29"/>
        <v>0</v>
      </c>
      <c r="Q46" s="20">
        <f t="shared" si="29"/>
        <v>13455</v>
      </c>
      <c r="R46" s="20">
        <f t="shared" si="29"/>
        <v>1200</v>
      </c>
      <c r="S46" s="20">
        <f t="shared" si="29"/>
        <v>160</v>
      </c>
      <c r="T46" s="20">
        <f t="shared" si="29"/>
        <v>520</v>
      </c>
      <c r="U46" s="20">
        <f t="shared" si="29"/>
        <v>257</v>
      </c>
      <c r="V46" s="20">
        <f>SUM(L46:U46)</f>
        <v>59238.22</v>
      </c>
      <c r="W46" s="30">
        <f t="shared" si="22"/>
        <v>0.61203026892637014</v>
      </c>
      <c r="X46" s="30"/>
      <c r="Y46" s="20">
        <f>SUM(Y41:Y45)</f>
        <v>7079.4800000000005</v>
      </c>
      <c r="Z46" s="20">
        <f>SUM(Z41:Z45)</f>
        <v>9161.68</v>
      </c>
      <c r="AA46" s="20">
        <f t="shared" si="28"/>
        <v>16241.16</v>
      </c>
      <c r="AB46" s="20"/>
      <c r="AC46" s="20">
        <f t="shared" ref="AC46:AH46" si="30">SUM(AC41:AC45)</f>
        <v>560</v>
      </c>
      <c r="AD46" s="20">
        <f t="shared" si="30"/>
        <v>932</v>
      </c>
      <c r="AE46" s="20">
        <f t="shared" si="30"/>
        <v>2664</v>
      </c>
      <c r="AF46" s="20">
        <f t="shared" si="30"/>
        <v>268</v>
      </c>
      <c r="AG46" s="20">
        <f t="shared" si="30"/>
        <v>360</v>
      </c>
      <c r="AH46" s="20">
        <f t="shared" si="30"/>
        <v>6404</v>
      </c>
      <c r="AI46" s="20">
        <f t="shared" si="14"/>
        <v>11188</v>
      </c>
      <c r="AJ46" s="20"/>
      <c r="AK46" s="20">
        <f t="shared" si="23"/>
        <v>86667.38</v>
      </c>
      <c r="AL46" s="20"/>
      <c r="AM46" s="16">
        <f t="shared" si="24"/>
        <v>10122.309999999998</v>
      </c>
      <c r="AN46" s="2"/>
      <c r="AO46" s="9">
        <f t="shared" si="25"/>
        <v>0.10458045686477555</v>
      </c>
      <c r="AP46" s="2"/>
      <c r="AQ46" s="2"/>
      <c r="AR46" s="2"/>
      <c r="AS46" s="2"/>
      <c r="AT46" s="2"/>
      <c r="AU46" s="2"/>
    </row>
    <row r="47" spans="1:47" ht="15.6" x14ac:dyDescent="0.3">
      <c r="A47" s="2"/>
      <c r="B47" s="482" t="s">
        <v>68</v>
      </c>
      <c r="C47" s="42" t="s">
        <v>38</v>
      </c>
      <c r="D47" s="20">
        <v>22992.5</v>
      </c>
      <c r="E47" s="2">
        <v>25</v>
      </c>
      <c r="F47" s="2">
        <v>10027</v>
      </c>
      <c r="G47" s="2">
        <v>1.7</v>
      </c>
      <c r="H47" s="101">
        <f>M47/G47</f>
        <v>4088.9235294117648</v>
      </c>
      <c r="I47" s="101">
        <f>F47/H47</f>
        <v>2.4522346597766993</v>
      </c>
      <c r="J47" s="101">
        <f>D47/F47</f>
        <v>2.2930587413982249</v>
      </c>
      <c r="K47" s="42"/>
      <c r="L47" s="20"/>
      <c r="M47" s="20">
        <v>6951.17</v>
      </c>
      <c r="N47" s="20">
        <v>2097.8999999999996</v>
      </c>
      <c r="O47" s="20">
        <v>464</v>
      </c>
      <c r="P47" s="20">
        <v>0</v>
      </c>
      <c r="Q47" s="20">
        <v>3535</v>
      </c>
      <c r="R47" s="20">
        <v>300</v>
      </c>
      <c r="S47" s="20">
        <v>40</v>
      </c>
      <c r="T47" s="20">
        <v>130</v>
      </c>
      <c r="U47" s="20">
        <v>67.349999999999994</v>
      </c>
      <c r="V47" s="20">
        <f>SUM(M47:U47)</f>
        <v>13585.42</v>
      </c>
      <c r="W47" s="30">
        <f t="shared" si="22"/>
        <v>0.59086310753506577</v>
      </c>
      <c r="X47" s="30"/>
      <c r="Y47" s="20">
        <f>F47*Y$6</f>
        <v>1704.5900000000001</v>
      </c>
      <c r="Z47" s="20">
        <f>F47*Z$6</f>
        <v>2205.94</v>
      </c>
      <c r="AA47" s="20">
        <f t="shared" si="28"/>
        <v>3910.53</v>
      </c>
      <c r="AB47" s="20"/>
      <c r="AC47" s="20">
        <v>140</v>
      </c>
      <c r="AD47" s="20">
        <v>233</v>
      </c>
      <c r="AE47" s="20">
        <v>666</v>
      </c>
      <c r="AF47" s="20">
        <v>67</v>
      </c>
      <c r="AG47" s="20">
        <v>90</v>
      </c>
      <c r="AH47" s="20">
        <v>1601</v>
      </c>
      <c r="AI47" s="20">
        <f t="shared" si="14"/>
        <v>2797</v>
      </c>
      <c r="AJ47" s="20"/>
      <c r="AK47" s="20">
        <f t="shared" si="23"/>
        <v>20292.95</v>
      </c>
      <c r="AL47" s="20"/>
      <c r="AM47" s="16">
        <f t="shared" si="24"/>
        <v>2699.5499999999993</v>
      </c>
      <c r="AN47" s="2"/>
      <c r="AO47" s="9">
        <f t="shared" si="25"/>
        <v>0.1174100250081548</v>
      </c>
      <c r="AP47" s="2"/>
      <c r="AQ47" s="2"/>
      <c r="AR47" s="20">
        <v>400</v>
      </c>
      <c r="AS47" s="91">
        <f>AM47+AR47</f>
        <v>3099.5499999999993</v>
      </c>
      <c r="AT47" s="2"/>
      <c r="AU47" s="2"/>
    </row>
    <row r="48" spans="1:47" ht="15.6" x14ac:dyDescent="0.3">
      <c r="A48" s="2"/>
      <c r="B48" s="482"/>
      <c r="C48" s="42" t="s">
        <v>37</v>
      </c>
      <c r="D48" s="19">
        <v>20438.800000000003</v>
      </c>
      <c r="E48" s="2">
        <v>28</v>
      </c>
      <c r="F48" s="2">
        <v>8934</v>
      </c>
      <c r="G48" s="2">
        <v>1.7</v>
      </c>
      <c r="H48" s="101">
        <f>M48/G48</f>
        <v>3281.3235294117649</v>
      </c>
      <c r="I48" s="101">
        <f>F48/H48</f>
        <v>2.7226818446645451</v>
      </c>
      <c r="J48" s="101">
        <f>D48/F48</f>
        <v>2.2877546451757333</v>
      </c>
      <c r="K48" s="42"/>
      <c r="L48" s="19"/>
      <c r="M48" s="19">
        <v>5578.25</v>
      </c>
      <c r="N48" s="19">
        <v>1935.8</v>
      </c>
      <c r="O48" s="19">
        <v>350</v>
      </c>
      <c r="P48" s="19">
        <v>100</v>
      </c>
      <c r="Q48" s="19">
        <v>3270</v>
      </c>
      <c r="R48" s="19">
        <v>300</v>
      </c>
      <c r="S48" s="19">
        <v>40</v>
      </c>
      <c r="T48" s="19">
        <v>130</v>
      </c>
      <c r="U48" s="19">
        <v>65.650000000000006</v>
      </c>
      <c r="V48" s="19">
        <f>SUM(M48:U48)</f>
        <v>11769.699999999999</v>
      </c>
      <c r="W48" s="30">
        <f t="shared" si="22"/>
        <v>0.57585083272990578</v>
      </c>
      <c r="X48" s="30"/>
      <c r="Y48" s="19">
        <f>F48*Y$6</f>
        <v>1518.7800000000002</v>
      </c>
      <c r="Z48" s="19">
        <f>F48*Z$6</f>
        <v>1965.48</v>
      </c>
      <c r="AA48" s="20">
        <f t="shared" si="28"/>
        <v>3484.26</v>
      </c>
      <c r="AB48" s="20"/>
      <c r="AC48" s="19">
        <v>140</v>
      </c>
      <c r="AD48" s="19">
        <v>233</v>
      </c>
      <c r="AE48" s="19">
        <v>666</v>
      </c>
      <c r="AF48" s="19">
        <v>67</v>
      </c>
      <c r="AG48" s="15">
        <v>90</v>
      </c>
      <c r="AH48" s="15">
        <v>1601</v>
      </c>
      <c r="AI48" s="20">
        <f t="shared" si="14"/>
        <v>2797</v>
      </c>
      <c r="AJ48" s="15"/>
      <c r="AK48" s="20">
        <f t="shared" si="23"/>
        <v>18050.96</v>
      </c>
      <c r="AL48" s="19"/>
      <c r="AM48" s="15">
        <f t="shared" si="24"/>
        <v>2387.8400000000038</v>
      </c>
      <c r="AN48" s="2"/>
      <c r="AO48" s="9">
        <f t="shared" si="25"/>
        <v>0.11682877664050743</v>
      </c>
      <c r="AP48" s="2"/>
      <c r="AQ48" s="2"/>
      <c r="AR48" s="19">
        <v>0</v>
      </c>
      <c r="AS48" s="91">
        <f>AM48+AR48</f>
        <v>2387.8400000000038</v>
      </c>
      <c r="AT48" s="2"/>
      <c r="AU48" s="2"/>
    </row>
    <row r="49" spans="1:47" ht="15.6" x14ac:dyDescent="0.3">
      <c r="A49" s="2"/>
      <c r="B49" s="482"/>
      <c r="C49" s="42" t="s">
        <v>36</v>
      </c>
      <c r="D49" s="20">
        <v>22157.439999999999</v>
      </c>
      <c r="E49" s="2">
        <v>22</v>
      </c>
      <c r="F49" s="2">
        <v>10164</v>
      </c>
      <c r="G49" s="2">
        <v>1.7</v>
      </c>
      <c r="H49" s="101">
        <f>M49/G49</f>
        <v>3664.2529411764708</v>
      </c>
      <c r="I49" s="101">
        <f>F49/H49</f>
        <v>2.7738259784917236</v>
      </c>
      <c r="J49" s="101">
        <f>D49/F49</f>
        <v>2.179992129083038</v>
      </c>
      <c r="K49" s="42"/>
      <c r="L49" s="20"/>
      <c r="M49" s="20">
        <v>6229.2300000000005</v>
      </c>
      <c r="N49" s="20">
        <v>2420.6000000000004</v>
      </c>
      <c r="O49" s="20">
        <v>245</v>
      </c>
      <c r="P49" s="20">
        <v>0</v>
      </c>
      <c r="Q49" s="20">
        <v>3530</v>
      </c>
      <c r="R49" s="20">
        <v>300</v>
      </c>
      <c r="S49" s="20">
        <v>40</v>
      </c>
      <c r="T49" s="20">
        <v>130</v>
      </c>
      <c r="U49" s="20">
        <v>67.349999999999994</v>
      </c>
      <c r="V49" s="20">
        <f>SUM(M49:U49)</f>
        <v>12962.180000000002</v>
      </c>
      <c r="W49" s="30">
        <f t="shared" si="22"/>
        <v>0.5850035022096417</v>
      </c>
      <c r="X49" s="30"/>
      <c r="Y49" s="20">
        <f>F49*Y$6</f>
        <v>1727.88</v>
      </c>
      <c r="Z49" s="20">
        <f>F49*Z$6</f>
        <v>2236.08</v>
      </c>
      <c r="AA49" s="20">
        <f t="shared" si="28"/>
        <v>3963.96</v>
      </c>
      <c r="AB49" s="20"/>
      <c r="AC49" s="20">
        <v>140</v>
      </c>
      <c r="AD49" s="20">
        <v>233</v>
      </c>
      <c r="AE49" s="20">
        <v>666</v>
      </c>
      <c r="AF49" s="20">
        <v>67</v>
      </c>
      <c r="AG49" s="20">
        <v>90</v>
      </c>
      <c r="AH49" s="20">
        <v>1601</v>
      </c>
      <c r="AI49" s="20">
        <f t="shared" si="14"/>
        <v>2797</v>
      </c>
      <c r="AJ49" s="20"/>
      <c r="AK49" s="20">
        <f t="shared" si="23"/>
        <v>19723.140000000003</v>
      </c>
      <c r="AL49" s="20"/>
      <c r="AM49" s="16">
        <f t="shared" si="24"/>
        <v>2434.2999999999956</v>
      </c>
      <c r="AN49" s="2"/>
      <c r="AO49" s="9">
        <f t="shared" si="25"/>
        <v>0.10986377487651984</v>
      </c>
      <c r="AP49" s="2"/>
      <c r="AQ49" s="2"/>
      <c r="AR49" s="20">
        <v>100</v>
      </c>
      <c r="AS49" s="91">
        <f>AM49+AR49</f>
        <v>2534.2999999999956</v>
      </c>
      <c r="AT49" s="2"/>
      <c r="AU49" s="2"/>
    </row>
    <row r="50" spans="1:47" ht="15.6" x14ac:dyDescent="0.3">
      <c r="A50" s="2"/>
      <c r="B50" s="482"/>
      <c r="C50" s="42" t="s">
        <v>35</v>
      </c>
      <c r="D50" s="19">
        <v>21070.2</v>
      </c>
      <c r="E50" s="2">
        <v>23</v>
      </c>
      <c r="F50" s="2">
        <v>9194</v>
      </c>
      <c r="G50" s="2">
        <v>1.7</v>
      </c>
      <c r="H50" s="101">
        <f>M50/G50</f>
        <v>3527.5999999999995</v>
      </c>
      <c r="I50" s="101">
        <f>F50/H50</f>
        <v>2.6063045696791023</v>
      </c>
      <c r="J50" s="101">
        <f>D50/F50</f>
        <v>2.2917337393952577</v>
      </c>
      <c r="K50" s="42"/>
      <c r="L50" s="19"/>
      <c r="M50" s="19">
        <v>5996.9199999999992</v>
      </c>
      <c r="N50" s="19">
        <v>2153.1999999999994</v>
      </c>
      <c r="O50" s="19">
        <v>269</v>
      </c>
      <c r="P50" s="19">
        <v>0</v>
      </c>
      <c r="Q50" s="19">
        <v>3410</v>
      </c>
      <c r="R50" s="19">
        <v>300</v>
      </c>
      <c r="S50" s="19">
        <v>40</v>
      </c>
      <c r="T50" s="19">
        <v>130</v>
      </c>
      <c r="U50" s="19">
        <v>65.650000000000006</v>
      </c>
      <c r="V50" s="19">
        <f>SUM(M50:U50)</f>
        <v>12364.769999999999</v>
      </c>
      <c r="W50" s="30">
        <f t="shared" si="22"/>
        <v>0.58683685964062982</v>
      </c>
      <c r="X50" s="30"/>
      <c r="Y50" s="19">
        <f>F50*Y$6</f>
        <v>1562.98</v>
      </c>
      <c r="Z50" s="19">
        <f>F50*Z$6</f>
        <v>2022.68</v>
      </c>
      <c r="AA50" s="20">
        <f t="shared" si="28"/>
        <v>3585.66</v>
      </c>
      <c r="AB50" s="20"/>
      <c r="AC50" s="19">
        <v>140</v>
      </c>
      <c r="AD50" s="19">
        <v>233</v>
      </c>
      <c r="AE50" s="19">
        <v>666</v>
      </c>
      <c r="AF50" s="19">
        <v>67</v>
      </c>
      <c r="AG50" s="15">
        <v>90</v>
      </c>
      <c r="AH50" s="15">
        <v>1601</v>
      </c>
      <c r="AI50" s="20">
        <f t="shared" ref="AI50:AI70" si="31">SUM(AC50:AH50)</f>
        <v>2797</v>
      </c>
      <c r="AJ50" s="15"/>
      <c r="AK50" s="20">
        <f t="shared" si="23"/>
        <v>18747.43</v>
      </c>
      <c r="AL50" s="19"/>
      <c r="AM50" s="15">
        <f t="shared" si="24"/>
        <v>2322.7700000000004</v>
      </c>
      <c r="AN50" s="2"/>
      <c r="AO50" s="9">
        <f t="shared" si="25"/>
        <v>0.11023958007043125</v>
      </c>
      <c r="AP50" s="2"/>
      <c r="AQ50" s="2"/>
      <c r="AR50" s="19">
        <v>300</v>
      </c>
      <c r="AS50" s="91">
        <f>AM50+AR50</f>
        <v>2622.7700000000004</v>
      </c>
      <c r="AT50" s="2"/>
      <c r="AU50" s="2"/>
    </row>
    <row r="51" spans="1:47" ht="15.6" x14ac:dyDescent="0.3">
      <c r="A51" s="2"/>
      <c r="B51" s="482"/>
      <c r="C51" s="42" t="s">
        <v>59</v>
      </c>
      <c r="D51" s="19">
        <v>33761.199999999997</v>
      </c>
      <c r="E51" s="2">
        <v>50</v>
      </c>
      <c r="F51" s="2"/>
      <c r="G51" s="2"/>
      <c r="H51" s="101"/>
      <c r="I51" s="101"/>
      <c r="J51" s="2"/>
      <c r="K51" s="42"/>
      <c r="L51" s="19">
        <v>29700</v>
      </c>
      <c r="M51" s="19"/>
      <c r="N51" s="19"/>
      <c r="O51" s="19"/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f>SUM(L51:U51)</f>
        <v>29700</v>
      </c>
      <c r="W51" s="30">
        <f t="shared" si="22"/>
        <v>0.87970806724879458</v>
      </c>
      <c r="X51" s="30"/>
      <c r="Y51" s="19">
        <f>F51*Y$6</f>
        <v>0</v>
      </c>
      <c r="Z51" s="19">
        <f>F51*Z$6</f>
        <v>0</v>
      </c>
      <c r="AA51" s="20">
        <f t="shared" si="28"/>
        <v>0</v>
      </c>
      <c r="AB51" s="20"/>
      <c r="AC51" s="19">
        <v>0</v>
      </c>
      <c r="AD51" s="19">
        <v>0</v>
      </c>
      <c r="AE51" s="19">
        <v>0</v>
      </c>
      <c r="AF51" s="19">
        <v>0</v>
      </c>
      <c r="AG51" s="15">
        <v>0</v>
      </c>
      <c r="AH51" s="15">
        <v>0</v>
      </c>
      <c r="AI51" s="20">
        <f t="shared" si="31"/>
        <v>0</v>
      </c>
      <c r="AJ51" s="15"/>
      <c r="AK51" s="20">
        <f t="shared" si="23"/>
        <v>29700</v>
      </c>
      <c r="AL51" s="19"/>
      <c r="AM51" s="15">
        <f t="shared" si="24"/>
        <v>4061.1999999999971</v>
      </c>
      <c r="AN51" s="2"/>
      <c r="AO51" s="9">
        <f t="shared" si="25"/>
        <v>0.12029193275120545</v>
      </c>
      <c r="AP51" s="2"/>
      <c r="AQ51" s="2"/>
      <c r="AR51" s="2"/>
      <c r="AS51" s="2"/>
      <c r="AT51" s="2"/>
      <c r="AU51" s="2"/>
    </row>
    <row r="52" spans="1:47" ht="15.6" x14ac:dyDescent="0.3">
      <c r="A52" s="2"/>
      <c r="B52" s="482"/>
      <c r="C52" s="42" t="s">
        <v>34</v>
      </c>
      <c r="D52" s="20">
        <f>SUM(D47:D51)</f>
        <v>120420.14</v>
      </c>
      <c r="E52" s="102">
        <f>SUM(E47:E51)</f>
        <v>148</v>
      </c>
      <c r="F52" s="2">
        <f>SUM(F47:F51)</f>
        <v>38319</v>
      </c>
      <c r="G52" s="2">
        <v>1.7</v>
      </c>
      <c r="H52" s="101">
        <f>M52/G52</f>
        <v>14562.1</v>
      </c>
      <c r="I52" s="101">
        <f>F52/H52</f>
        <v>2.6314199188303884</v>
      </c>
      <c r="J52" s="91"/>
      <c r="K52" s="42"/>
      <c r="L52" s="20">
        <f t="shared" ref="L52:U52" si="32">SUM(L47:L51)</f>
        <v>29700</v>
      </c>
      <c r="M52" s="20">
        <f t="shared" si="32"/>
        <v>24755.57</v>
      </c>
      <c r="N52" s="20">
        <f t="shared" si="32"/>
        <v>8607.5</v>
      </c>
      <c r="O52" s="20">
        <f t="shared" si="32"/>
        <v>1328</v>
      </c>
      <c r="P52" s="20">
        <f t="shared" si="32"/>
        <v>100</v>
      </c>
      <c r="Q52" s="20">
        <f t="shared" si="32"/>
        <v>13745</v>
      </c>
      <c r="R52" s="20">
        <f t="shared" si="32"/>
        <v>1200</v>
      </c>
      <c r="S52" s="20">
        <f t="shared" si="32"/>
        <v>160</v>
      </c>
      <c r="T52" s="20">
        <f t="shared" si="32"/>
        <v>520</v>
      </c>
      <c r="U52" s="20">
        <f t="shared" si="32"/>
        <v>266</v>
      </c>
      <c r="V52" s="20">
        <f>SUM(L52:U52)</f>
        <v>80382.070000000007</v>
      </c>
      <c r="W52" s="30">
        <f t="shared" si="22"/>
        <v>0.66751350729205272</v>
      </c>
      <c r="X52" s="30"/>
      <c r="Y52" s="20">
        <f>SUM(Y47:Y51)</f>
        <v>6514.23</v>
      </c>
      <c r="Z52" s="20">
        <f>SUM(Z47:Z51)</f>
        <v>8430.18</v>
      </c>
      <c r="AA52" s="20">
        <f t="shared" si="28"/>
        <v>14944.41</v>
      </c>
      <c r="AB52" s="20"/>
      <c r="AC52" s="20">
        <f t="shared" ref="AC52:AH52" si="33">SUM(AC47:AC51)</f>
        <v>560</v>
      </c>
      <c r="AD52" s="20">
        <f t="shared" si="33"/>
        <v>932</v>
      </c>
      <c r="AE52" s="20">
        <f t="shared" si="33"/>
        <v>2664</v>
      </c>
      <c r="AF52" s="20">
        <f t="shared" si="33"/>
        <v>268</v>
      </c>
      <c r="AG52" s="20">
        <f t="shared" si="33"/>
        <v>360</v>
      </c>
      <c r="AH52" s="20">
        <f t="shared" si="33"/>
        <v>6404</v>
      </c>
      <c r="AI52" s="20">
        <f t="shared" si="31"/>
        <v>11188</v>
      </c>
      <c r="AJ52" s="20"/>
      <c r="AK52" s="20">
        <f t="shared" si="23"/>
        <v>106514.48000000001</v>
      </c>
      <c r="AL52" s="20"/>
      <c r="AM52" s="16">
        <f t="shared" si="24"/>
        <v>13905.659999999989</v>
      </c>
      <c r="AN52" s="2"/>
      <c r="AO52" s="9">
        <f t="shared" si="25"/>
        <v>0.11547619858272867</v>
      </c>
      <c r="AP52" s="2"/>
      <c r="AQ52" s="2"/>
      <c r="AR52" s="2"/>
      <c r="AS52" s="2"/>
      <c r="AT52" s="2"/>
      <c r="AU52" s="2"/>
    </row>
    <row r="53" spans="1:47" ht="15.6" x14ac:dyDescent="0.3">
      <c r="A53" s="2"/>
      <c r="B53" s="482" t="s">
        <v>69</v>
      </c>
      <c r="C53" s="42" t="s">
        <v>38</v>
      </c>
      <c r="D53" s="20">
        <v>22825</v>
      </c>
      <c r="E53" s="2">
        <v>20</v>
      </c>
      <c r="F53" s="2">
        <v>10305</v>
      </c>
      <c r="G53" s="2">
        <v>1.75</v>
      </c>
      <c r="H53" s="101">
        <f>M53/G53</f>
        <v>4013.6971428571428</v>
      </c>
      <c r="I53" s="101">
        <f>F53/H53</f>
        <v>2.5674582892580693</v>
      </c>
      <c r="J53" s="101">
        <f>D53/F53</f>
        <v>2.2149442018437653</v>
      </c>
      <c r="K53" s="42"/>
      <c r="L53" s="20"/>
      <c r="M53" s="20">
        <v>7023.97</v>
      </c>
      <c r="N53" s="20">
        <v>2189.6</v>
      </c>
      <c r="O53" s="20">
        <v>220</v>
      </c>
      <c r="P53" s="20">
        <v>0</v>
      </c>
      <c r="Q53" s="20">
        <v>3290</v>
      </c>
      <c r="R53" s="20">
        <v>300</v>
      </c>
      <c r="S53" s="20">
        <v>40</v>
      </c>
      <c r="T53" s="20">
        <v>130</v>
      </c>
      <c r="U53" s="20">
        <v>63.85</v>
      </c>
      <c r="V53" s="20">
        <f>SUM(M53:U53)</f>
        <v>13257.42</v>
      </c>
      <c r="W53" s="30">
        <f t="shared" si="22"/>
        <v>0.5808289156626506</v>
      </c>
      <c r="X53" s="30"/>
      <c r="Y53" s="20">
        <f>F53*Y$6</f>
        <v>1751.8500000000001</v>
      </c>
      <c r="Z53" s="20">
        <f>F53*Z$6</f>
        <v>2267.1</v>
      </c>
      <c r="AA53" s="20">
        <f t="shared" si="28"/>
        <v>4018.95</v>
      </c>
      <c r="AB53" s="20"/>
      <c r="AC53" s="20">
        <v>140</v>
      </c>
      <c r="AD53" s="20">
        <v>233</v>
      </c>
      <c r="AE53" s="20">
        <v>666</v>
      </c>
      <c r="AF53" s="20">
        <v>67</v>
      </c>
      <c r="AG53" s="20">
        <v>90</v>
      </c>
      <c r="AH53" s="20">
        <v>1601</v>
      </c>
      <c r="AI53" s="20">
        <f t="shared" si="31"/>
        <v>2797</v>
      </c>
      <c r="AJ53" s="20"/>
      <c r="AK53" s="20">
        <f t="shared" si="23"/>
        <v>20073.37</v>
      </c>
      <c r="AL53" s="20"/>
      <c r="AM53" s="16">
        <f t="shared" si="24"/>
        <v>2751.630000000001</v>
      </c>
      <c r="AN53" s="2"/>
      <c r="AO53" s="9">
        <f t="shared" si="25"/>
        <v>0.12055334063526839</v>
      </c>
      <c r="AP53" s="2"/>
      <c r="AQ53" s="2"/>
      <c r="AR53" s="20">
        <v>100</v>
      </c>
      <c r="AS53" s="91">
        <f>AM53+AR53</f>
        <v>2851.630000000001</v>
      </c>
      <c r="AT53" s="2"/>
      <c r="AU53" s="2"/>
    </row>
    <row r="54" spans="1:47" ht="15.6" x14ac:dyDescent="0.3">
      <c r="A54" s="2"/>
      <c r="B54" s="482"/>
      <c r="C54" s="42" t="s">
        <v>37</v>
      </c>
      <c r="D54" s="19">
        <v>20708.400000000001</v>
      </c>
      <c r="E54" s="2">
        <v>21</v>
      </c>
      <c r="F54" s="2">
        <v>9100</v>
      </c>
      <c r="G54" s="2">
        <v>1.75</v>
      </c>
      <c r="H54" s="101">
        <f>M54/G54</f>
        <v>3668.542857142857</v>
      </c>
      <c r="I54" s="101">
        <f>F54/H54</f>
        <v>2.4805489139323518</v>
      </c>
      <c r="J54" s="101">
        <f>D54/F54</f>
        <v>2.2756483516483517</v>
      </c>
      <c r="K54" s="42"/>
      <c r="L54" s="19"/>
      <c r="M54" s="19">
        <v>6419.95</v>
      </c>
      <c r="N54" s="19">
        <v>2088.7999999999997</v>
      </c>
      <c r="O54" s="19">
        <v>230</v>
      </c>
      <c r="P54" s="19">
        <v>0</v>
      </c>
      <c r="Q54" s="19">
        <v>3030</v>
      </c>
      <c r="R54" s="19">
        <v>300</v>
      </c>
      <c r="S54" s="19">
        <v>40</v>
      </c>
      <c r="T54" s="19">
        <v>130</v>
      </c>
      <c r="U54" s="19">
        <v>58.65</v>
      </c>
      <c r="V54" s="19">
        <f>SUM(M54:U54)</f>
        <v>12297.4</v>
      </c>
      <c r="W54" s="30">
        <f t="shared" si="22"/>
        <v>0.59383631762956091</v>
      </c>
      <c r="X54" s="30"/>
      <c r="Y54" s="19">
        <f>F54*Y$6</f>
        <v>1547</v>
      </c>
      <c r="Z54" s="19">
        <f>F54*Z$6</f>
        <v>2002</v>
      </c>
      <c r="AA54" s="20">
        <f t="shared" si="28"/>
        <v>3549</v>
      </c>
      <c r="AB54" s="20"/>
      <c r="AC54" s="19">
        <v>140</v>
      </c>
      <c r="AD54" s="19">
        <v>233</v>
      </c>
      <c r="AE54" s="19">
        <v>666</v>
      </c>
      <c r="AF54" s="19">
        <v>67</v>
      </c>
      <c r="AG54" s="15">
        <v>90</v>
      </c>
      <c r="AH54" s="15">
        <v>1601</v>
      </c>
      <c r="AI54" s="20">
        <f t="shared" si="31"/>
        <v>2797</v>
      </c>
      <c r="AJ54" s="15"/>
      <c r="AK54" s="20">
        <f t="shared" si="23"/>
        <v>18643.400000000001</v>
      </c>
      <c r="AL54" s="19"/>
      <c r="AM54" s="15">
        <f t="shared" si="24"/>
        <v>2065</v>
      </c>
      <c r="AN54" s="2"/>
      <c r="AO54" s="9">
        <f t="shared" si="25"/>
        <v>9.9717988835448412E-2</v>
      </c>
      <c r="AP54" s="2"/>
      <c r="AQ54" s="2"/>
      <c r="AR54" s="19">
        <v>120</v>
      </c>
      <c r="AS54" s="91">
        <f>AM54+AR54</f>
        <v>2185</v>
      </c>
      <c r="AT54" s="2"/>
      <c r="AU54" s="2"/>
    </row>
    <row r="55" spans="1:47" ht="15.6" x14ac:dyDescent="0.3">
      <c r="A55" s="2"/>
      <c r="B55" s="482"/>
      <c r="C55" s="42" t="s">
        <v>36</v>
      </c>
      <c r="D55" s="20">
        <v>21921.7</v>
      </c>
      <c r="E55" s="2">
        <v>23</v>
      </c>
      <c r="F55" s="2">
        <v>9683</v>
      </c>
      <c r="G55" s="2">
        <v>1.75</v>
      </c>
      <c r="H55" s="101">
        <f>M55/G55</f>
        <v>3920.2399999999993</v>
      </c>
      <c r="I55" s="101">
        <f>F55/H55</f>
        <v>2.4700018366222483</v>
      </c>
      <c r="J55" s="101">
        <f>D55/F55</f>
        <v>2.263936796447382</v>
      </c>
      <c r="K55" s="42"/>
      <c r="L55" s="20"/>
      <c r="M55" s="20">
        <v>6860.4199999999992</v>
      </c>
      <c r="N55" s="20">
        <v>2136.7999999999997</v>
      </c>
      <c r="O55" s="20">
        <v>245</v>
      </c>
      <c r="P55" s="20">
        <v>0</v>
      </c>
      <c r="Q55" s="20">
        <v>3170</v>
      </c>
      <c r="R55" s="20">
        <v>300</v>
      </c>
      <c r="S55" s="20">
        <v>40</v>
      </c>
      <c r="T55" s="20">
        <v>130</v>
      </c>
      <c r="U55" s="20">
        <v>62.15</v>
      </c>
      <c r="V55" s="20">
        <f>SUM(M55:U55)</f>
        <v>12944.369999999999</v>
      </c>
      <c r="W55" s="30">
        <f t="shared" si="22"/>
        <v>0.5904820337838762</v>
      </c>
      <c r="X55" s="30"/>
      <c r="Y55" s="20">
        <f>F55*Y$6</f>
        <v>1646.1100000000001</v>
      </c>
      <c r="Z55" s="20">
        <f>F55*Z$6</f>
        <v>2130.2600000000002</v>
      </c>
      <c r="AA55" s="20">
        <f t="shared" si="28"/>
        <v>3776.3700000000003</v>
      </c>
      <c r="AB55" s="20"/>
      <c r="AC55" s="20">
        <v>140</v>
      </c>
      <c r="AD55" s="20">
        <v>233</v>
      </c>
      <c r="AE55" s="20">
        <v>666</v>
      </c>
      <c r="AF55" s="20">
        <v>67</v>
      </c>
      <c r="AG55" s="20">
        <v>90</v>
      </c>
      <c r="AH55" s="20">
        <v>1601</v>
      </c>
      <c r="AI55" s="20">
        <f t="shared" si="31"/>
        <v>2797</v>
      </c>
      <c r="AJ55" s="20"/>
      <c r="AK55" s="20">
        <f t="shared" si="23"/>
        <v>19517.739999999998</v>
      </c>
      <c r="AL55" s="20"/>
      <c r="AM55" s="16">
        <f t="shared" si="24"/>
        <v>2403.9600000000028</v>
      </c>
      <c r="AN55" s="2"/>
      <c r="AO55" s="9">
        <f t="shared" si="25"/>
        <v>0.10966120328259225</v>
      </c>
      <c r="AP55" s="2"/>
      <c r="AQ55" s="2"/>
      <c r="AR55" s="20">
        <v>250</v>
      </c>
      <c r="AS55" s="91">
        <f>AM55+AR55</f>
        <v>2653.9600000000028</v>
      </c>
      <c r="AT55" s="2"/>
      <c r="AU55" s="2"/>
    </row>
    <row r="56" spans="1:47" ht="15.6" x14ac:dyDescent="0.3">
      <c r="A56" s="2"/>
      <c r="B56" s="482"/>
      <c r="C56" s="42" t="s">
        <v>35</v>
      </c>
      <c r="D56" s="19">
        <v>21525.1</v>
      </c>
      <c r="E56" s="2">
        <v>24</v>
      </c>
      <c r="F56" s="2">
        <v>9406</v>
      </c>
      <c r="G56" s="2">
        <v>1.75</v>
      </c>
      <c r="H56" s="101">
        <f>M56/G56</f>
        <v>4129.028571428571</v>
      </c>
      <c r="I56" s="101">
        <f>F56/H56</f>
        <v>2.2780176589443384</v>
      </c>
      <c r="J56" s="101">
        <f>D56/F56</f>
        <v>2.2884435466723367</v>
      </c>
      <c r="K56" s="42"/>
      <c r="L56" s="19"/>
      <c r="M56" s="19">
        <v>7225.7999999999993</v>
      </c>
      <c r="N56" s="19">
        <v>2095.3000000000002</v>
      </c>
      <c r="O56" s="19">
        <v>255</v>
      </c>
      <c r="P56" s="19">
        <v>0</v>
      </c>
      <c r="Q56" s="19">
        <v>3270</v>
      </c>
      <c r="R56" s="19">
        <v>300</v>
      </c>
      <c r="S56" s="19">
        <v>40</v>
      </c>
      <c r="T56" s="19">
        <v>130</v>
      </c>
      <c r="U56" s="19">
        <v>63.85</v>
      </c>
      <c r="V56" s="19">
        <f>SUM(M56:U56)</f>
        <v>13379.949999999999</v>
      </c>
      <c r="W56" s="30">
        <f t="shared" si="22"/>
        <v>0.62159757678245398</v>
      </c>
      <c r="X56" s="30"/>
      <c r="Y56" s="19">
        <f>F56*Y$6</f>
        <v>1599.0200000000002</v>
      </c>
      <c r="Z56" s="19">
        <f>F56*Z$6</f>
        <v>2069.3200000000002</v>
      </c>
      <c r="AA56" s="20">
        <f t="shared" si="28"/>
        <v>3668.34</v>
      </c>
      <c r="AB56" s="20"/>
      <c r="AC56" s="19">
        <v>140</v>
      </c>
      <c r="AD56" s="19">
        <v>233</v>
      </c>
      <c r="AE56" s="19">
        <v>666</v>
      </c>
      <c r="AF56" s="19">
        <v>67</v>
      </c>
      <c r="AG56" s="15">
        <v>90</v>
      </c>
      <c r="AH56" s="15">
        <v>1601</v>
      </c>
      <c r="AI56" s="20">
        <f t="shared" si="31"/>
        <v>2797</v>
      </c>
      <c r="AJ56" s="15"/>
      <c r="AK56" s="20">
        <f t="shared" si="23"/>
        <v>19845.29</v>
      </c>
      <c r="AL56" s="19"/>
      <c r="AM56" s="15">
        <f t="shared" si="24"/>
        <v>1679.8099999999977</v>
      </c>
      <c r="AN56" s="2"/>
      <c r="AO56" s="9">
        <f t="shared" si="25"/>
        <v>7.8039590989124219E-2</v>
      </c>
      <c r="AP56" s="2"/>
      <c r="AQ56" s="2"/>
      <c r="AR56" s="19">
        <v>300</v>
      </c>
      <c r="AS56" s="91">
        <f>AM56+AR56</f>
        <v>1979.8099999999977</v>
      </c>
      <c r="AT56" s="2"/>
      <c r="AU56" s="2"/>
    </row>
    <row r="57" spans="1:47" ht="15.6" x14ac:dyDescent="0.3">
      <c r="A57" s="2"/>
      <c r="B57" s="482"/>
      <c r="C57" s="42" t="s">
        <v>59</v>
      </c>
      <c r="D57" s="19">
        <v>9355.4</v>
      </c>
      <c r="E57" s="2">
        <v>18</v>
      </c>
      <c r="F57" s="2"/>
      <c r="G57" s="2"/>
      <c r="H57" s="101"/>
      <c r="I57" s="101"/>
      <c r="J57" s="2"/>
      <c r="K57" s="42"/>
      <c r="L57" s="19">
        <v>7700</v>
      </c>
      <c r="M57" s="19"/>
      <c r="N57" s="19"/>
      <c r="O57" s="19"/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f>SUM(L57:U57)</f>
        <v>7700</v>
      </c>
      <c r="W57" s="30">
        <f t="shared" si="22"/>
        <v>0.82305406503196021</v>
      </c>
      <c r="X57" s="30"/>
      <c r="Y57" s="19">
        <f>F57*Y$6</f>
        <v>0</v>
      </c>
      <c r="Z57" s="19">
        <f>F57*Z$6</f>
        <v>0</v>
      </c>
      <c r="AA57" s="20">
        <f t="shared" si="28"/>
        <v>0</v>
      </c>
      <c r="AB57" s="20"/>
      <c r="AC57" s="19">
        <v>0</v>
      </c>
      <c r="AD57" s="19">
        <v>0</v>
      </c>
      <c r="AE57" s="19">
        <v>0</v>
      </c>
      <c r="AF57" s="19">
        <v>0</v>
      </c>
      <c r="AG57" s="15">
        <v>0</v>
      </c>
      <c r="AH57" s="15">
        <v>0</v>
      </c>
      <c r="AI57" s="20">
        <f t="shared" si="31"/>
        <v>0</v>
      </c>
      <c r="AJ57" s="15"/>
      <c r="AK57" s="20">
        <f t="shared" si="23"/>
        <v>7700</v>
      </c>
      <c r="AL57" s="19"/>
      <c r="AM57" s="15">
        <f t="shared" si="24"/>
        <v>1655.3999999999996</v>
      </c>
      <c r="AN57" s="2"/>
      <c r="AO57" s="9">
        <f t="shared" si="25"/>
        <v>0.17694593496803981</v>
      </c>
      <c r="AP57" s="2"/>
      <c r="AQ57" s="2"/>
      <c r="AR57" s="2"/>
      <c r="AS57" s="2"/>
      <c r="AT57" s="2"/>
      <c r="AU57" s="2"/>
    </row>
    <row r="58" spans="1:47" ht="15.6" x14ac:dyDescent="0.3">
      <c r="A58" s="2"/>
      <c r="B58" s="482"/>
      <c r="C58" s="42" t="s">
        <v>34</v>
      </c>
      <c r="D58" s="20">
        <f>SUM(D53:D57)</f>
        <v>96335.6</v>
      </c>
      <c r="E58" s="102">
        <f>SUM(E53:E57)</f>
        <v>106</v>
      </c>
      <c r="F58" s="2">
        <f>SUM(F53:F57)</f>
        <v>38494</v>
      </c>
      <c r="G58" s="2">
        <v>1.75</v>
      </c>
      <c r="H58" s="101">
        <f>M58/G58</f>
        <v>15731.508571428571</v>
      </c>
      <c r="I58" s="101">
        <f>F58/H58</f>
        <v>2.4469363395899912</v>
      </c>
      <c r="J58" s="91"/>
      <c r="K58" s="42"/>
      <c r="L58" s="20">
        <f t="shared" ref="L58:U58" si="34">SUM(L53:L57)</f>
        <v>7700</v>
      </c>
      <c r="M58" s="20">
        <f t="shared" si="34"/>
        <v>27530.14</v>
      </c>
      <c r="N58" s="20">
        <f t="shared" si="34"/>
        <v>8510.5</v>
      </c>
      <c r="O58" s="20">
        <f t="shared" si="34"/>
        <v>950</v>
      </c>
      <c r="P58" s="20">
        <f t="shared" si="34"/>
        <v>0</v>
      </c>
      <c r="Q58" s="20">
        <f t="shared" si="34"/>
        <v>12760</v>
      </c>
      <c r="R58" s="20">
        <f t="shared" si="34"/>
        <v>1200</v>
      </c>
      <c r="S58" s="20">
        <f t="shared" si="34"/>
        <v>160</v>
      </c>
      <c r="T58" s="20">
        <f t="shared" si="34"/>
        <v>520</v>
      </c>
      <c r="U58" s="20">
        <f t="shared" si="34"/>
        <v>248.5</v>
      </c>
      <c r="V58" s="20">
        <f>SUM(L58:U58)</f>
        <v>59579.14</v>
      </c>
      <c r="W58" s="30">
        <f t="shared" si="22"/>
        <v>0.61845402945536221</v>
      </c>
      <c r="X58" s="30"/>
      <c r="Y58" s="20">
        <f>SUM(Y53:Y57)</f>
        <v>6543.9800000000014</v>
      </c>
      <c r="Z58" s="20">
        <f>SUM(Z53:Z57)</f>
        <v>8468.68</v>
      </c>
      <c r="AA58" s="20">
        <f t="shared" si="28"/>
        <v>15012.660000000002</v>
      </c>
      <c r="AB58" s="20"/>
      <c r="AC58" s="20">
        <f t="shared" ref="AC58:AH58" si="35">SUM(AC53:AC57)</f>
        <v>560</v>
      </c>
      <c r="AD58" s="20">
        <f t="shared" si="35"/>
        <v>932</v>
      </c>
      <c r="AE58" s="20">
        <f t="shared" si="35"/>
        <v>2664</v>
      </c>
      <c r="AF58" s="20">
        <f t="shared" si="35"/>
        <v>268</v>
      </c>
      <c r="AG58" s="20">
        <f t="shared" si="35"/>
        <v>360</v>
      </c>
      <c r="AH58" s="20">
        <f t="shared" si="35"/>
        <v>6404</v>
      </c>
      <c r="AI58" s="20">
        <f t="shared" si="31"/>
        <v>11188</v>
      </c>
      <c r="AJ58" s="20"/>
      <c r="AK58" s="20">
        <f t="shared" si="23"/>
        <v>85779.8</v>
      </c>
      <c r="AL58" s="20"/>
      <c r="AM58" s="16">
        <f t="shared" si="24"/>
        <v>10555.800000000003</v>
      </c>
      <c r="AN58" s="2"/>
      <c r="AO58" s="9">
        <f t="shared" si="25"/>
        <v>0.10957320035376332</v>
      </c>
      <c r="AP58" s="2"/>
      <c r="AQ58" s="2"/>
      <c r="AR58" s="2"/>
      <c r="AS58" s="2"/>
      <c r="AT58" s="2"/>
      <c r="AU58" s="2"/>
    </row>
    <row r="59" spans="1:47" ht="15.6" x14ac:dyDescent="0.3">
      <c r="A59" s="2"/>
      <c r="B59" s="482" t="s">
        <v>70</v>
      </c>
      <c r="C59" s="42" t="s">
        <v>38</v>
      </c>
      <c r="D59" s="20">
        <v>29721.179999999997</v>
      </c>
      <c r="E59" s="2">
        <v>25</v>
      </c>
      <c r="F59" s="2">
        <v>13227</v>
      </c>
      <c r="G59" s="2">
        <v>1.9</v>
      </c>
      <c r="H59" s="101">
        <f>M59/G59</f>
        <v>5459.1</v>
      </c>
      <c r="I59" s="101">
        <f>F59/H59</f>
        <v>2.4229268560751769</v>
      </c>
      <c r="J59" s="101">
        <f>D59/F59</f>
        <v>2.2470083919256063</v>
      </c>
      <c r="K59" s="42"/>
      <c r="L59" s="20"/>
      <c r="M59" s="20">
        <f>10372.29</f>
        <v>10372.290000000001</v>
      </c>
      <c r="N59" s="20">
        <v>3078.3</v>
      </c>
      <c r="O59" s="20">
        <v>343</v>
      </c>
      <c r="P59" s="20">
        <v>0</v>
      </c>
      <c r="Q59" s="20">
        <v>4340</v>
      </c>
      <c r="R59" s="20">
        <v>300</v>
      </c>
      <c r="S59" s="20">
        <v>40</v>
      </c>
      <c r="T59" s="20">
        <v>130</v>
      </c>
      <c r="U59" s="20">
        <v>100</v>
      </c>
      <c r="V59" s="20">
        <f>SUM(M59:U59)</f>
        <v>18703.59</v>
      </c>
      <c r="W59" s="30">
        <f t="shared" si="22"/>
        <v>0.62930173028123382</v>
      </c>
      <c r="X59" s="30"/>
      <c r="Y59" s="20">
        <f>F59*Y$6</f>
        <v>2248.59</v>
      </c>
      <c r="Z59" s="20">
        <f>F59*Z$6</f>
        <v>2909.94</v>
      </c>
      <c r="AA59" s="20">
        <f t="shared" si="28"/>
        <v>5158.5300000000007</v>
      </c>
      <c r="AB59" s="20"/>
      <c r="AC59" s="20">
        <v>140</v>
      </c>
      <c r="AD59" s="20">
        <v>233</v>
      </c>
      <c r="AE59" s="20">
        <v>666</v>
      </c>
      <c r="AF59" s="20">
        <v>67</v>
      </c>
      <c r="AG59" s="20">
        <v>90</v>
      </c>
      <c r="AH59" s="20">
        <v>1601</v>
      </c>
      <c r="AI59" s="20">
        <f t="shared" si="31"/>
        <v>2797</v>
      </c>
      <c r="AJ59" s="20"/>
      <c r="AK59" s="20">
        <f t="shared" si="23"/>
        <v>26659.120000000003</v>
      </c>
      <c r="AL59" s="20"/>
      <c r="AM59" s="16">
        <f t="shared" si="24"/>
        <v>3062.059999999994</v>
      </c>
      <c r="AN59" s="2"/>
      <c r="AO59" s="9">
        <f t="shared" si="25"/>
        <v>0.10302619209600676</v>
      </c>
      <c r="AP59" s="2"/>
      <c r="AQ59" s="2"/>
      <c r="AR59" s="20">
        <v>600</v>
      </c>
      <c r="AS59" s="91">
        <f>AM59+AR59</f>
        <v>3662.059999999994</v>
      </c>
      <c r="AT59" s="2"/>
      <c r="AU59" s="20">
        <f>H59*0.15</f>
        <v>818.86500000000001</v>
      </c>
    </row>
    <row r="60" spans="1:47" ht="15.6" x14ac:dyDescent="0.3">
      <c r="A60" s="2"/>
      <c r="B60" s="482"/>
      <c r="C60" s="42" t="s">
        <v>37</v>
      </c>
      <c r="D60" s="19">
        <v>23100</v>
      </c>
      <c r="E60" s="2">
        <v>25</v>
      </c>
      <c r="F60" s="2">
        <v>10623</v>
      </c>
      <c r="G60" s="2">
        <v>1.9</v>
      </c>
      <c r="H60" s="101">
        <f>M60/G60</f>
        <v>3752.142105263159</v>
      </c>
      <c r="I60" s="101">
        <f>F60/H60</f>
        <v>2.8311827489420072</v>
      </c>
      <c r="J60" s="101">
        <f>D60/F60</f>
        <v>2.1745269697825473</v>
      </c>
      <c r="K60" s="42"/>
      <c r="L60" s="19"/>
      <c r="M60" s="19">
        <v>7129.0700000000015</v>
      </c>
      <c r="N60" s="19">
        <v>2293.6999999999998</v>
      </c>
      <c r="O60" s="19">
        <v>268</v>
      </c>
      <c r="P60" s="19">
        <v>100</v>
      </c>
      <c r="Q60" s="19">
        <v>3540</v>
      </c>
      <c r="R60" s="19">
        <v>300</v>
      </c>
      <c r="S60" s="19">
        <v>40</v>
      </c>
      <c r="T60" s="19">
        <v>130</v>
      </c>
      <c r="U60" s="19">
        <v>100</v>
      </c>
      <c r="V60" s="19">
        <f>SUM(M60:U60)</f>
        <v>13900.77</v>
      </c>
      <c r="W60" s="30">
        <f t="shared" si="22"/>
        <v>0.60176493506493511</v>
      </c>
      <c r="X60" s="30"/>
      <c r="Y60" s="19">
        <f>F60*Y$6</f>
        <v>1805.91</v>
      </c>
      <c r="Z60" s="19">
        <f>F60*Z$6</f>
        <v>2337.06</v>
      </c>
      <c r="AA60" s="20">
        <f t="shared" si="28"/>
        <v>4142.97</v>
      </c>
      <c r="AB60" s="20"/>
      <c r="AC60" s="19">
        <v>140</v>
      </c>
      <c r="AD60" s="19">
        <v>233</v>
      </c>
      <c r="AE60" s="19">
        <v>666</v>
      </c>
      <c r="AF60" s="19">
        <v>67</v>
      </c>
      <c r="AG60" s="15">
        <v>90</v>
      </c>
      <c r="AH60" s="15">
        <v>1601</v>
      </c>
      <c r="AI60" s="20">
        <f t="shared" si="31"/>
        <v>2797</v>
      </c>
      <c r="AJ60" s="15"/>
      <c r="AK60" s="20">
        <f t="shared" si="23"/>
        <v>20840.740000000002</v>
      </c>
      <c r="AL60" s="19"/>
      <c r="AM60" s="15">
        <f t="shared" si="24"/>
        <v>2259.2599999999984</v>
      </c>
      <c r="AN60" s="2"/>
      <c r="AO60" s="9">
        <f t="shared" si="25"/>
        <v>9.7803463203463128E-2</v>
      </c>
      <c r="AP60" s="2"/>
      <c r="AQ60" s="2"/>
      <c r="AR60" s="19">
        <v>0</v>
      </c>
      <c r="AS60" s="91">
        <f>AM60+AR60</f>
        <v>2259.2599999999984</v>
      </c>
      <c r="AT60" s="2"/>
      <c r="AU60" s="20">
        <f>H60*0.15</f>
        <v>562.82131578947383</v>
      </c>
    </row>
    <row r="61" spans="1:47" ht="15.6" x14ac:dyDescent="0.3">
      <c r="A61" s="2"/>
      <c r="B61" s="482"/>
      <c r="C61" s="42" t="s">
        <v>36</v>
      </c>
      <c r="D61" s="20">
        <v>27670</v>
      </c>
      <c r="E61" s="2">
        <v>23</v>
      </c>
      <c r="F61" s="2">
        <v>12988</v>
      </c>
      <c r="G61" s="2">
        <v>1.9</v>
      </c>
      <c r="H61" s="101">
        <f>M61/G61</f>
        <v>5110.9210526315792</v>
      </c>
      <c r="I61" s="101">
        <f>F61/H61</f>
        <v>2.5412249311330224</v>
      </c>
      <c r="J61" s="101">
        <f>D61/F61</f>
        <v>2.1304280874653525</v>
      </c>
      <c r="K61" s="42"/>
      <c r="L61" s="20"/>
      <c r="M61" s="20">
        <f>9710.75</f>
        <v>9710.75</v>
      </c>
      <c r="N61" s="20">
        <v>2759.2999999999997</v>
      </c>
      <c r="O61" s="20">
        <v>322</v>
      </c>
      <c r="P61" s="20">
        <v>0</v>
      </c>
      <c r="Q61" s="20">
        <v>4190</v>
      </c>
      <c r="R61" s="20">
        <v>300</v>
      </c>
      <c r="S61" s="20">
        <v>40</v>
      </c>
      <c r="T61" s="20">
        <v>130</v>
      </c>
      <c r="U61" s="20">
        <v>100</v>
      </c>
      <c r="V61" s="20">
        <f>SUM(M61:U61)</f>
        <v>17552.05</v>
      </c>
      <c r="W61" s="30">
        <f t="shared" si="22"/>
        <v>0.63433501987712326</v>
      </c>
      <c r="X61" s="30"/>
      <c r="Y61" s="20">
        <f>F61*Y$6</f>
        <v>2207.96</v>
      </c>
      <c r="Z61" s="20">
        <f>F61*Z$6</f>
        <v>2857.36</v>
      </c>
      <c r="AA61" s="20">
        <f t="shared" si="28"/>
        <v>5065.32</v>
      </c>
      <c r="AB61" s="20"/>
      <c r="AC61" s="20">
        <v>140</v>
      </c>
      <c r="AD61" s="20">
        <v>233</v>
      </c>
      <c r="AE61" s="20">
        <v>666</v>
      </c>
      <c r="AF61" s="20">
        <v>67</v>
      </c>
      <c r="AG61" s="20">
        <v>90</v>
      </c>
      <c r="AH61" s="20">
        <v>1601</v>
      </c>
      <c r="AI61" s="20">
        <f t="shared" si="31"/>
        <v>2797</v>
      </c>
      <c r="AJ61" s="20"/>
      <c r="AK61" s="20">
        <f t="shared" si="23"/>
        <v>25414.37</v>
      </c>
      <c r="AL61" s="20"/>
      <c r="AM61" s="16">
        <f t="shared" si="24"/>
        <v>2255.630000000001</v>
      </c>
      <c r="AN61" s="2"/>
      <c r="AO61" s="9">
        <f t="shared" si="25"/>
        <v>8.1518973617636464E-2</v>
      </c>
      <c r="AP61" s="2"/>
      <c r="AQ61" s="2"/>
      <c r="AR61" s="20">
        <v>600</v>
      </c>
      <c r="AS61" s="91">
        <f>AM61+AR61</f>
        <v>2855.630000000001</v>
      </c>
      <c r="AT61" s="2"/>
      <c r="AU61" s="20">
        <f>H61*0.15</f>
        <v>766.63815789473688</v>
      </c>
    </row>
    <row r="62" spans="1:47" ht="15.6" x14ac:dyDescent="0.3">
      <c r="A62" s="2"/>
      <c r="B62" s="482"/>
      <c r="C62" s="42" t="s">
        <v>35</v>
      </c>
      <c r="D62" s="19">
        <v>26100</v>
      </c>
      <c r="E62" s="2">
        <v>21</v>
      </c>
      <c r="F62" s="2">
        <v>12131</v>
      </c>
      <c r="G62" s="2">
        <v>1.9</v>
      </c>
      <c r="H62" s="101">
        <f>M62/G62</f>
        <v>4953.1578947368425</v>
      </c>
      <c r="I62" s="101">
        <f>F62/H62</f>
        <v>2.4491446180002123</v>
      </c>
      <c r="J62" s="101">
        <f>D62/F62</f>
        <v>2.1515126535322726</v>
      </c>
      <c r="K62" s="42"/>
      <c r="L62" s="19"/>
      <c r="M62" s="19">
        <f>9411</f>
        <v>9411</v>
      </c>
      <c r="N62" s="19">
        <v>2758.6</v>
      </c>
      <c r="O62" s="19">
        <v>247</v>
      </c>
      <c r="P62" s="19">
        <v>0</v>
      </c>
      <c r="Q62" s="19">
        <v>3860</v>
      </c>
      <c r="R62" s="19">
        <v>300</v>
      </c>
      <c r="S62" s="19">
        <v>40</v>
      </c>
      <c r="T62" s="19">
        <v>130</v>
      </c>
      <c r="U62" s="19">
        <v>100</v>
      </c>
      <c r="V62" s="19">
        <f>SUM(M62:U62)</f>
        <v>16846.599999999999</v>
      </c>
      <c r="W62" s="30">
        <f t="shared" si="22"/>
        <v>0.64546360153256699</v>
      </c>
      <c r="X62" s="30"/>
      <c r="Y62" s="19">
        <f>F62*Y$6</f>
        <v>2062.27</v>
      </c>
      <c r="Z62" s="19">
        <f>F62*Z$6</f>
        <v>2668.82</v>
      </c>
      <c r="AA62" s="20">
        <f t="shared" si="28"/>
        <v>4731.09</v>
      </c>
      <c r="AB62" s="20"/>
      <c r="AC62" s="19">
        <v>140</v>
      </c>
      <c r="AD62" s="19">
        <v>233</v>
      </c>
      <c r="AE62" s="19">
        <v>666</v>
      </c>
      <c r="AF62" s="19">
        <v>67</v>
      </c>
      <c r="AG62" s="15">
        <v>90</v>
      </c>
      <c r="AH62" s="15">
        <v>1601</v>
      </c>
      <c r="AI62" s="20">
        <f t="shared" si="31"/>
        <v>2797</v>
      </c>
      <c r="AJ62" s="15"/>
      <c r="AK62" s="20">
        <f t="shared" si="23"/>
        <v>24374.69</v>
      </c>
      <c r="AL62" s="19"/>
      <c r="AM62" s="15">
        <f t="shared" si="24"/>
        <v>1725.3100000000013</v>
      </c>
      <c r="AN62" s="2"/>
      <c r="AO62" s="9">
        <f t="shared" si="25"/>
        <v>6.6103831417624576E-2</v>
      </c>
      <c r="AP62" s="2"/>
      <c r="AQ62" s="2"/>
      <c r="AR62" s="19">
        <v>600</v>
      </c>
      <c r="AS62" s="91">
        <f>AM62+AR62</f>
        <v>2325.3100000000013</v>
      </c>
      <c r="AT62" s="2"/>
      <c r="AU62" s="20">
        <f>H62*0.15</f>
        <v>742.97368421052636</v>
      </c>
    </row>
    <row r="63" spans="1:47" ht="15.6" x14ac:dyDescent="0.3">
      <c r="A63" s="2"/>
      <c r="B63" s="482"/>
      <c r="C63" s="42" t="s">
        <v>59</v>
      </c>
      <c r="D63" s="19">
        <v>8861.2000000000007</v>
      </c>
      <c r="E63" s="2">
        <v>12</v>
      </c>
      <c r="F63" s="2"/>
      <c r="G63" s="2"/>
      <c r="H63" s="101"/>
      <c r="I63" s="101"/>
      <c r="J63" s="2"/>
      <c r="K63" s="42"/>
      <c r="L63" s="19">
        <v>7910</v>
      </c>
      <c r="M63" s="19"/>
      <c r="N63" s="19"/>
      <c r="O63" s="19"/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f>SUM(L63:U63)</f>
        <v>7910</v>
      </c>
      <c r="W63" s="30">
        <f t="shared" si="22"/>
        <v>0.89265562226335027</v>
      </c>
      <c r="X63" s="30"/>
      <c r="Y63" s="19">
        <f>F63*Y$6</f>
        <v>0</v>
      </c>
      <c r="Z63" s="19">
        <f>F63*Z$6</f>
        <v>0</v>
      </c>
      <c r="AA63" s="20">
        <f t="shared" si="28"/>
        <v>0</v>
      </c>
      <c r="AB63" s="20"/>
      <c r="AC63" s="19">
        <v>0</v>
      </c>
      <c r="AD63" s="19">
        <v>0</v>
      </c>
      <c r="AE63" s="19">
        <v>0</v>
      </c>
      <c r="AF63" s="19">
        <v>0</v>
      </c>
      <c r="AG63" s="15">
        <v>0</v>
      </c>
      <c r="AH63" s="15">
        <v>0</v>
      </c>
      <c r="AI63" s="20">
        <f t="shared" si="31"/>
        <v>0</v>
      </c>
      <c r="AJ63" s="15"/>
      <c r="AK63" s="20">
        <f t="shared" si="23"/>
        <v>7910</v>
      </c>
      <c r="AL63" s="19"/>
      <c r="AM63" s="15">
        <f t="shared" si="24"/>
        <v>951.20000000000073</v>
      </c>
      <c r="AN63" s="2"/>
      <c r="AO63" s="9">
        <f t="shared" si="25"/>
        <v>0.10734437773664973</v>
      </c>
      <c r="AP63" s="2"/>
      <c r="AQ63" s="2"/>
      <c r="AR63" s="2"/>
      <c r="AS63" s="2"/>
      <c r="AT63" s="2"/>
      <c r="AU63" s="2"/>
    </row>
    <row r="64" spans="1:47" ht="15.6" x14ac:dyDescent="0.3">
      <c r="A64" s="2"/>
      <c r="B64" s="482"/>
      <c r="C64" s="42" t="s">
        <v>34</v>
      </c>
      <c r="D64" s="20">
        <f>SUM(D59:D63)</f>
        <v>115452.37999999999</v>
      </c>
      <c r="E64" s="102">
        <f>SUM(E59:E63)</f>
        <v>106</v>
      </c>
      <c r="F64" s="2">
        <f>SUM(F59:F63)</f>
        <v>48969</v>
      </c>
      <c r="G64" s="2">
        <v>1.9</v>
      </c>
      <c r="H64" s="101">
        <f>M64/G64</f>
        <v>19275.321052631582</v>
      </c>
      <c r="I64" s="101">
        <f>F64/H64</f>
        <v>2.5405024313882678</v>
      </c>
      <c r="J64" s="91"/>
      <c r="K64" s="42"/>
      <c r="L64" s="20">
        <f t="shared" ref="L64:U64" si="36">SUM(L59:L63)</f>
        <v>7910</v>
      </c>
      <c r="M64" s="20">
        <f t="shared" si="36"/>
        <v>36623.11</v>
      </c>
      <c r="N64" s="20">
        <f t="shared" si="36"/>
        <v>10889.9</v>
      </c>
      <c r="O64" s="20">
        <f t="shared" si="36"/>
        <v>1180</v>
      </c>
      <c r="P64" s="20">
        <f t="shared" si="36"/>
        <v>100</v>
      </c>
      <c r="Q64" s="20">
        <f t="shared" si="36"/>
        <v>15930</v>
      </c>
      <c r="R64" s="20">
        <f t="shared" si="36"/>
        <v>1200</v>
      </c>
      <c r="S64" s="20">
        <f t="shared" si="36"/>
        <v>160</v>
      </c>
      <c r="T64" s="20">
        <f t="shared" si="36"/>
        <v>520</v>
      </c>
      <c r="U64" s="20">
        <f t="shared" si="36"/>
        <v>400</v>
      </c>
      <c r="V64" s="20">
        <f>SUM(L64:U64)</f>
        <v>74913.010000000009</v>
      </c>
      <c r="W64" s="30">
        <f t="shared" si="22"/>
        <v>0.64886501257055085</v>
      </c>
      <c r="X64" s="30"/>
      <c r="Y64" s="20">
        <f>SUM(Y59:Y63)</f>
        <v>8324.73</v>
      </c>
      <c r="Z64" s="20">
        <f>SUM(Z59:Z63)</f>
        <v>10773.18</v>
      </c>
      <c r="AA64" s="20">
        <f t="shared" si="28"/>
        <v>19097.91</v>
      </c>
      <c r="AB64" s="20"/>
      <c r="AC64" s="20">
        <f t="shared" ref="AC64:AH64" si="37">SUM(AC59:AC63)</f>
        <v>560</v>
      </c>
      <c r="AD64" s="20">
        <f t="shared" si="37"/>
        <v>932</v>
      </c>
      <c r="AE64" s="20">
        <f t="shared" si="37"/>
        <v>2664</v>
      </c>
      <c r="AF64" s="20">
        <f t="shared" si="37"/>
        <v>268</v>
      </c>
      <c r="AG64" s="20">
        <f t="shared" si="37"/>
        <v>360</v>
      </c>
      <c r="AH64" s="20">
        <f t="shared" si="37"/>
        <v>6404</v>
      </c>
      <c r="AI64" s="20">
        <f t="shared" si="31"/>
        <v>11188</v>
      </c>
      <c r="AJ64" s="20"/>
      <c r="AK64" s="20">
        <f t="shared" si="23"/>
        <v>105198.92000000001</v>
      </c>
      <c r="AL64" s="20"/>
      <c r="AM64" s="16">
        <f t="shared" si="24"/>
        <v>10253.459999999977</v>
      </c>
      <c r="AN64" s="2"/>
      <c r="AO64" s="9">
        <f t="shared" si="25"/>
        <v>8.8811161796750984E-2</v>
      </c>
      <c r="AP64" s="2"/>
      <c r="AQ64" s="2"/>
      <c r="AR64" s="91">
        <f>SUM(AR59:AR62)</f>
        <v>1800</v>
      </c>
      <c r="AS64" s="91">
        <f>SUM(AS59:AS62)</f>
        <v>11102.259999999995</v>
      </c>
      <c r="AT64" s="2"/>
      <c r="AU64" s="20">
        <f>SUM(AU59:AU62)</f>
        <v>2891.298157894737</v>
      </c>
    </row>
    <row r="65" spans="1:47" ht="15.6" x14ac:dyDescent="0.3">
      <c r="A65" s="2"/>
      <c r="B65" s="482" t="s">
        <v>71</v>
      </c>
      <c r="C65" s="42" t="s">
        <v>38</v>
      </c>
      <c r="D65" s="20">
        <v>22730</v>
      </c>
      <c r="E65" s="2">
        <v>19</v>
      </c>
      <c r="F65" s="2">
        <v>11093</v>
      </c>
      <c r="G65" s="2">
        <v>1.85</v>
      </c>
      <c r="H65" s="101">
        <f>M65/G65</f>
        <v>3932.016216216216</v>
      </c>
      <c r="I65" s="101">
        <f>F65/H65</f>
        <v>2.8211989447680375</v>
      </c>
      <c r="J65" s="101">
        <f>D65/F65</f>
        <v>2.0490399350942035</v>
      </c>
      <c r="K65" s="42"/>
      <c r="L65" s="20"/>
      <c r="M65" s="20">
        <v>7274.23</v>
      </c>
      <c r="N65" s="20">
        <v>2388.1</v>
      </c>
      <c r="O65" s="20">
        <v>293</v>
      </c>
      <c r="P65" s="20">
        <v>0</v>
      </c>
      <c r="Q65" s="20">
        <v>3250</v>
      </c>
      <c r="R65" s="20">
        <v>300</v>
      </c>
      <c r="S65" s="20">
        <v>40</v>
      </c>
      <c r="T65" s="20">
        <v>130</v>
      </c>
      <c r="U65" s="20">
        <v>100</v>
      </c>
      <c r="V65" s="20">
        <f>SUM(M65:U65)</f>
        <v>13775.33</v>
      </c>
      <c r="W65" s="30">
        <f t="shared" si="22"/>
        <v>0.60604179498460187</v>
      </c>
      <c r="X65" s="30"/>
      <c r="Y65" s="20">
        <f>F65*Y$6</f>
        <v>1885.8100000000002</v>
      </c>
      <c r="Z65" s="20">
        <f>F65*Z$6</f>
        <v>2440.46</v>
      </c>
      <c r="AA65" s="20">
        <f t="shared" si="28"/>
        <v>4326.2700000000004</v>
      </c>
      <c r="AB65" s="20"/>
      <c r="AC65" s="20">
        <v>140</v>
      </c>
      <c r="AD65" s="20">
        <v>233</v>
      </c>
      <c r="AE65" s="20">
        <v>666</v>
      </c>
      <c r="AF65" s="20">
        <v>67</v>
      </c>
      <c r="AG65" s="20">
        <v>90</v>
      </c>
      <c r="AH65" s="20">
        <v>1601</v>
      </c>
      <c r="AI65" s="20">
        <f t="shared" si="31"/>
        <v>2797</v>
      </c>
      <c r="AJ65" s="20"/>
      <c r="AK65" s="20">
        <f t="shared" si="23"/>
        <v>20898.599999999999</v>
      </c>
      <c r="AL65" s="20"/>
      <c r="AM65" s="16">
        <f t="shared" si="24"/>
        <v>1831.4000000000015</v>
      </c>
      <c r="AN65" s="2"/>
      <c r="AO65" s="9">
        <f t="shared" si="25"/>
        <v>8.0571931368235872E-2</v>
      </c>
      <c r="AP65" s="2"/>
      <c r="AQ65" s="2"/>
      <c r="AR65" s="2"/>
      <c r="AS65" s="2"/>
      <c r="AT65" s="2"/>
      <c r="AU65" s="2"/>
    </row>
    <row r="66" spans="1:47" ht="15.6" x14ac:dyDescent="0.3">
      <c r="A66" s="2"/>
      <c r="B66" s="482"/>
      <c r="C66" s="42" t="s">
        <v>37</v>
      </c>
      <c r="D66" s="19">
        <v>18876.68</v>
      </c>
      <c r="E66" s="2">
        <v>18</v>
      </c>
      <c r="F66" s="2">
        <v>8884</v>
      </c>
      <c r="G66" s="2">
        <v>1.85</v>
      </c>
      <c r="H66" s="101">
        <f>M66/G66</f>
        <v>3421.1945945945945</v>
      </c>
      <c r="I66" s="101">
        <f>F66/H66</f>
        <v>2.5967537812776005</v>
      </c>
      <c r="J66" s="101">
        <f>D66/F66</f>
        <v>2.1247951373255289</v>
      </c>
      <c r="K66" s="42"/>
      <c r="L66" s="19"/>
      <c r="M66" s="19">
        <v>6329.21</v>
      </c>
      <c r="N66" s="19">
        <v>2014.8000000000002</v>
      </c>
      <c r="O66" s="19">
        <v>230</v>
      </c>
      <c r="P66" s="19">
        <v>0</v>
      </c>
      <c r="Q66" s="19">
        <v>2940</v>
      </c>
      <c r="R66" s="19">
        <v>300</v>
      </c>
      <c r="S66" s="19">
        <v>40</v>
      </c>
      <c r="T66" s="19">
        <v>130</v>
      </c>
      <c r="U66" s="19">
        <v>100</v>
      </c>
      <c r="V66" s="19">
        <f>SUM(M66:U66)</f>
        <v>12084.01</v>
      </c>
      <c r="W66" s="30">
        <f t="shared" si="22"/>
        <v>0.64015547225465497</v>
      </c>
      <c r="X66" s="30"/>
      <c r="Y66" s="19">
        <f>F66*Y$6</f>
        <v>1510.2800000000002</v>
      </c>
      <c r="Z66" s="19">
        <f>F66*Z$6</f>
        <v>1954.48</v>
      </c>
      <c r="AA66" s="20">
        <f t="shared" si="28"/>
        <v>3464.76</v>
      </c>
      <c r="AB66" s="20"/>
      <c r="AC66" s="19">
        <v>140</v>
      </c>
      <c r="AD66" s="19">
        <v>233</v>
      </c>
      <c r="AE66" s="19">
        <v>666</v>
      </c>
      <c r="AF66" s="19">
        <v>67</v>
      </c>
      <c r="AG66" s="15">
        <v>90</v>
      </c>
      <c r="AH66" s="15">
        <v>1601</v>
      </c>
      <c r="AI66" s="20">
        <f t="shared" si="31"/>
        <v>2797</v>
      </c>
      <c r="AJ66" s="15"/>
      <c r="AK66" s="20">
        <f t="shared" si="23"/>
        <v>18345.77</v>
      </c>
      <c r="AL66" s="19"/>
      <c r="AM66" s="15">
        <f t="shared" si="24"/>
        <v>530.90999999999985</v>
      </c>
      <c r="AN66" s="2"/>
      <c r="AO66" s="9">
        <f t="shared" si="25"/>
        <v>2.8125178792033335E-2</v>
      </c>
      <c r="AP66" s="2"/>
      <c r="AQ66" s="2"/>
      <c r="AR66" s="2"/>
      <c r="AS66" s="2"/>
      <c r="AT66" s="2"/>
      <c r="AU66" s="2"/>
    </row>
    <row r="67" spans="1:47" ht="15.6" x14ac:dyDescent="0.3">
      <c r="A67" s="2"/>
      <c r="B67" s="482"/>
      <c r="C67" s="42" t="s">
        <v>36</v>
      </c>
      <c r="D67" s="20">
        <v>25560.98</v>
      </c>
      <c r="E67" s="2">
        <v>21</v>
      </c>
      <c r="F67" s="2">
        <v>11447</v>
      </c>
      <c r="G67" s="2">
        <v>1.85</v>
      </c>
      <c r="H67" s="101">
        <f>M67/G67</f>
        <v>4378.0864864864861</v>
      </c>
      <c r="I67" s="101">
        <f>F67/H67</f>
        <v>2.6146125791102124</v>
      </c>
      <c r="J67" s="101">
        <f>D67/F67</f>
        <v>2.232985061588189</v>
      </c>
      <c r="K67" s="42"/>
      <c r="L67" s="20"/>
      <c r="M67" s="20">
        <v>8099.46</v>
      </c>
      <c r="N67" s="20">
        <v>2720.4</v>
      </c>
      <c r="O67" s="20">
        <v>273</v>
      </c>
      <c r="P67" s="20">
        <v>0</v>
      </c>
      <c r="Q67" s="20">
        <v>3860</v>
      </c>
      <c r="R67" s="20">
        <v>300</v>
      </c>
      <c r="S67" s="20">
        <v>40</v>
      </c>
      <c r="T67" s="20">
        <v>130</v>
      </c>
      <c r="U67" s="20">
        <v>100</v>
      </c>
      <c r="V67" s="20">
        <f>SUM(M67:U67)</f>
        <v>15522.86</v>
      </c>
      <c r="W67" s="30">
        <f t="shared" si="22"/>
        <v>0.6072873575269806</v>
      </c>
      <c r="X67" s="30"/>
      <c r="Y67" s="20">
        <f>F67*Y$6</f>
        <v>1945.9900000000002</v>
      </c>
      <c r="Z67" s="20">
        <f>F67*Z$6</f>
        <v>2518.34</v>
      </c>
      <c r="AA67" s="20">
        <f t="shared" si="28"/>
        <v>4464.33</v>
      </c>
      <c r="AB67" s="20"/>
      <c r="AC67" s="20">
        <v>140</v>
      </c>
      <c r="AD67" s="20">
        <v>233</v>
      </c>
      <c r="AE67" s="20">
        <v>666</v>
      </c>
      <c r="AF67" s="20">
        <v>67</v>
      </c>
      <c r="AG67" s="20">
        <v>90</v>
      </c>
      <c r="AH67" s="20">
        <v>1601</v>
      </c>
      <c r="AI67" s="20">
        <f t="shared" si="31"/>
        <v>2797</v>
      </c>
      <c r="AJ67" s="20"/>
      <c r="AK67" s="20">
        <f t="shared" si="23"/>
        <v>22784.190000000002</v>
      </c>
      <c r="AL67" s="20"/>
      <c r="AM67" s="16">
        <f t="shared" si="24"/>
        <v>2776.7899999999972</v>
      </c>
      <c r="AN67" s="2"/>
      <c r="AO67" s="9">
        <f t="shared" si="25"/>
        <v>0.10863394126516265</v>
      </c>
      <c r="AP67" s="2"/>
      <c r="AQ67" s="2"/>
      <c r="AR67" s="2"/>
      <c r="AS67" s="2"/>
      <c r="AT67" s="2"/>
      <c r="AU67" s="2"/>
    </row>
    <row r="68" spans="1:47" ht="15.6" x14ac:dyDescent="0.3">
      <c r="A68" s="2"/>
      <c r="B68" s="482"/>
      <c r="C68" s="42" t="s">
        <v>35</v>
      </c>
      <c r="D68" s="19">
        <v>15815</v>
      </c>
      <c r="E68" s="2">
        <v>12</v>
      </c>
      <c r="F68" s="2">
        <v>7113</v>
      </c>
      <c r="G68" s="2">
        <v>1.85</v>
      </c>
      <c r="H68" s="101">
        <f>M68/G68</f>
        <v>2648.2432432432433</v>
      </c>
      <c r="I68" s="101">
        <f>F68/H68</f>
        <v>2.685931520130632</v>
      </c>
      <c r="J68" s="101">
        <f>D68/F68</f>
        <v>2.223393786025587</v>
      </c>
      <c r="K68" s="42"/>
      <c r="L68" s="19"/>
      <c r="M68" s="19">
        <v>4899.25</v>
      </c>
      <c r="N68" s="19">
        <v>1633.3</v>
      </c>
      <c r="O68" s="19">
        <v>259</v>
      </c>
      <c r="P68" s="19">
        <v>0</v>
      </c>
      <c r="Q68" s="19">
        <v>2380</v>
      </c>
      <c r="R68" s="19">
        <v>300</v>
      </c>
      <c r="S68" s="19">
        <v>40</v>
      </c>
      <c r="T68" s="19">
        <v>130</v>
      </c>
      <c r="U68" s="19">
        <v>100</v>
      </c>
      <c r="V68" s="19">
        <f>SUM(M68:U68)</f>
        <v>9741.5499999999993</v>
      </c>
      <c r="W68" s="30">
        <f t="shared" si="22"/>
        <v>0.61596901675624405</v>
      </c>
      <c r="X68" s="30"/>
      <c r="Y68" s="19">
        <f>F68*Y$6</f>
        <v>1209.21</v>
      </c>
      <c r="Z68" s="19">
        <f>F68*Z$6</f>
        <v>1564.86</v>
      </c>
      <c r="AA68" s="20">
        <f t="shared" si="28"/>
        <v>2774.0699999999997</v>
      </c>
      <c r="AB68" s="20"/>
      <c r="AC68" s="19">
        <v>140</v>
      </c>
      <c r="AD68" s="19">
        <v>233</v>
      </c>
      <c r="AE68" s="19">
        <v>666</v>
      </c>
      <c r="AF68" s="19">
        <v>67</v>
      </c>
      <c r="AG68" s="15">
        <v>90</v>
      </c>
      <c r="AH68" s="15">
        <v>1601</v>
      </c>
      <c r="AI68" s="20">
        <f t="shared" si="31"/>
        <v>2797</v>
      </c>
      <c r="AJ68" s="15"/>
      <c r="AK68" s="20">
        <f t="shared" si="23"/>
        <v>15312.619999999999</v>
      </c>
      <c r="AL68" s="19"/>
      <c r="AM68" s="15">
        <f t="shared" si="24"/>
        <v>502.38000000000102</v>
      </c>
      <c r="AN68" s="2"/>
      <c r="AO68" s="9">
        <f t="shared" si="25"/>
        <v>3.1766044894087957E-2</v>
      </c>
      <c r="AP68" s="2"/>
      <c r="AQ68" s="2"/>
      <c r="AR68" s="2"/>
      <c r="AS68" s="2"/>
      <c r="AT68" s="2"/>
      <c r="AU68" s="2"/>
    </row>
    <row r="69" spans="1:47" ht="15.6" x14ac:dyDescent="0.3">
      <c r="A69" s="2"/>
      <c r="B69" s="482"/>
      <c r="C69" s="42" t="s">
        <v>59</v>
      </c>
      <c r="D69" s="19">
        <v>4100</v>
      </c>
      <c r="E69" s="2">
        <v>5</v>
      </c>
      <c r="F69" s="2"/>
      <c r="G69" s="2">
        <v>0</v>
      </c>
      <c r="H69" s="101">
        <v>0</v>
      </c>
      <c r="I69" s="101">
        <v>0</v>
      </c>
      <c r="J69" s="2"/>
      <c r="K69" s="42"/>
      <c r="L69" s="19">
        <v>3750</v>
      </c>
      <c r="M69" s="19"/>
      <c r="N69" s="19"/>
      <c r="O69" s="19"/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f>SUM(L69:U69)</f>
        <v>3750</v>
      </c>
      <c r="W69" s="30">
        <f t="shared" si="22"/>
        <v>0.91463414634146345</v>
      </c>
      <c r="X69" s="30"/>
      <c r="Y69" s="19">
        <f>F69*Y$6</f>
        <v>0</v>
      </c>
      <c r="Z69" s="19">
        <f>F69*Z$6</f>
        <v>0</v>
      </c>
      <c r="AA69" s="20">
        <f t="shared" si="28"/>
        <v>0</v>
      </c>
      <c r="AB69" s="20"/>
      <c r="AC69" s="19">
        <v>0</v>
      </c>
      <c r="AD69" s="19">
        <v>0</v>
      </c>
      <c r="AE69" s="19">
        <v>0</v>
      </c>
      <c r="AF69" s="19">
        <v>0</v>
      </c>
      <c r="AG69" s="15">
        <v>0</v>
      </c>
      <c r="AH69" s="15">
        <v>0</v>
      </c>
      <c r="AI69" s="20">
        <f t="shared" si="31"/>
        <v>0</v>
      </c>
      <c r="AJ69" s="15"/>
      <c r="AK69" s="20">
        <f t="shared" si="23"/>
        <v>3750</v>
      </c>
      <c r="AL69" s="19"/>
      <c r="AM69" s="15">
        <f t="shared" si="24"/>
        <v>350</v>
      </c>
      <c r="AN69" s="2"/>
      <c r="AO69" s="9">
        <f t="shared" si="25"/>
        <v>8.5365853658536592E-2</v>
      </c>
      <c r="AP69" s="2"/>
      <c r="AQ69" s="2"/>
      <c r="AR69" s="2"/>
      <c r="AS69" s="2"/>
      <c r="AT69" s="2"/>
      <c r="AU69" s="2"/>
    </row>
    <row r="70" spans="1:47" ht="15.6" x14ac:dyDescent="0.3">
      <c r="A70" s="2"/>
      <c r="B70" s="482"/>
      <c r="C70" s="42" t="s">
        <v>34</v>
      </c>
      <c r="D70" s="20">
        <f>SUM(D65:D69)</f>
        <v>87082.66</v>
      </c>
      <c r="E70" s="102">
        <f>SUM(E65:E69)</f>
        <v>75</v>
      </c>
      <c r="F70" s="2">
        <f>SUM(F65:F69)</f>
        <v>38537</v>
      </c>
      <c r="G70" s="2">
        <v>1.55</v>
      </c>
      <c r="H70" s="101">
        <f>M70/G70</f>
        <v>17162.677419354837</v>
      </c>
      <c r="I70" s="101">
        <f>F70/H70</f>
        <v>2.245395578928771</v>
      </c>
      <c r="J70" s="91"/>
      <c r="K70" s="42"/>
      <c r="L70" s="20">
        <f t="shared" ref="L70:U70" si="38">SUM(L65:L69)</f>
        <v>3750</v>
      </c>
      <c r="M70" s="20">
        <f t="shared" si="38"/>
        <v>26602.149999999998</v>
      </c>
      <c r="N70" s="20">
        <f t="shared" si="38"/>
        <v>8756.5999999999985</v>
      </c>
      <c r="O70" s="20">
        <f t="shared" si="38"/>
        <v>1055</v>
      </c>
      <c r="P70" s="20">
        <f t="shared" si="38"/>
        <v>0</v>
      </c>
      <c r="Q70" s="20">
        <f t="shared" si="38"/>
        <v>12430</v>
      </c>
      <c r="R70" s="20">
        <f t="shared" si="38"/>
        <v>1200</v>
      </c>
      <c r="S70" s="20">
        <f t="shared" si="38"/>
        <v>160</v>
      </c>
      <c r="T70" s="20">
        <f t="shared" si="38"/>
        <v>520</v>
      </c>
      <c r="U70" s="20">
        <f t="shared" si="38"/>
        <v>400</v>
      </c>
      <c r="V70" s="20">
        <f>SUM(L70:U70)</f>
        <v>54873.75</v>
      </c>
      <c r="W70" s="30">
        <f t="shared" si="22"/>
        <v>0.6301340588355937</v>
      </c>
      <c r="X70" s="30"/>
      <c r="Y70" s="20">
        <f>SUM(Y65:Y69)</f>
        <v>6551.29</v>
      </c>
      <c r="Z70" s="20">
        <f>SUM(Z65:Z69)</f>
        <v>8478.1400000000012</v>
      </c>
      <c r="AA70" s="20">
        <f t="shared" si="28"/>
        <v>15029.43</v>
      </c>
      <c r="AB70" s="20"/>
      <c r="AC70" s="20">
        <f t="shared" ref="AC70:AH70" si="39">SUM(AC65:AC69)</f>
        <v>560</v>
      </c>
      <c r="AD70" s="20">
        <f t="shared" si="39"/>
        <v>932</v>
      </c>
      <c r="AE70" s="20">
        <f t="shared" si="39"/>
        <v>2664</v>
      </c>
      <c r="AF70" s="20">
        <f t="shared" si="39"/>
        <v>268</v>
      </c>
      <c r="AG70" s="20">
        <f t="shared" si="39"/>
        <v>360</v>
      </c>
      <c r="AH70" s="20">
        <f t="shared" si="39"/>
        <v>6404</v>
      </c>
      <c r="AI70" s="20">
        <f t="shared" si="31"/>
        <v>11188</v>
      </c>
      <c r="AJ70" s="20"/>
      <c r="AK70" s="20">
        <f t="shared" si="23"/>
        <v>81091.179999999993</v>
      </c>
      <c r="AL70" s="20"/>
      <c r="AM70" s="16">
        <f t="shared" si="24"/>
        <v>5991.4800000000105</v>
      </c>
      <c r="AN70" s="2"/>
      <c r="AO70" s="9">
        <f t="shared" si="25"/>
        <v>6.8802216193212404E-2</v>
      </c>
      <c r="AP70" s="2"/>
      <c r="AQ70" s="2"/>
      <c r="AR70" s="2"/>
      <c r="AS70" s="2"/>
      <c r="AT70" s="2"/>
      <c r="AU70" s="2"/>
    </row>
    <row r="72" spans="1:47" x14ac:dyDescent="0.3">
      <c r="D72">
        <f t="shared" ref="D72:AO72" si="40">SUM(D6:D71)</f>
        <v>1940752.0199999996</v>
      </c>
      <c r="E72">
        <f t="shared" si="40"/>
        <v>1670</v>
      </c>
      <c r="F72">
        <f t="shared" si="40"/>
        <v>820084</v>
      </c>
      <c r="G72">
        <f t="shared" si="40"/>
        <v>90.850000000000023</v>
      </c>
      <c r="H72">
        <f t="shared" si="40"/>
        <v>316178.45631582371</v>
      </c>
      <c r="I72">
        <f t="shared" si="40"/>
        <v>146.98057129033936</v>
      </c>
      <c r="J72">
        <f t="shared" si="40"/>
        <v>52.584207735219699</v>
      </c>
      <c r="K72">
        <f t="shared" si="40"/>
        <v>0</v>
      </c>
      <c r="L72">
        <f t="shared" si="40"/>
        <v>151920</v>
      </c>
      <c r="M72">
        <f t="shared" si="40"/>
        <v>516089.05999999988</v>
      </c>
      <c r="N72">
        <f t="shared" si="40"/>
        <v>178884.59999999998</v>
      </c>
      <c r="O72">
        <f t="shared" si="40"/>
        <v>23826.799999999999</v>
      </c>
      <c r="P72">
        <f t="shared" si="40"/>
        <v>2200</v>
      </c>
      <c r="Q72">
        <f t="shared" si="40"/>
        <v>272116</v>
      </c>
      <c r="R72">
        <f t="shared" si="40"/>
        <v>24320</v>
      </c>
      <c r="S72">
        <f t="shared" si="40"/>
        <v>2840</v>
      </c>
      <c r="T72">
        <f t="shared" si="40"/>
        <v>12680</v>
      </c>
      <c r="U72">
        <f t="shared" si="40"/>
        <v>5440.2</v>
      </c>
      <c r="V72">
        <f t="shared" si="40"/>
        <v>1190316.6600000004</v>
      </c>
      <c r="W72">
        <f t="shared" si="40"/>
        <v>40.316780964828595</v>
      </c>
      <c r="X72">
        <f t="shared" si="40"/>
        <v>0</v>
      </c>
      <c r="Y72">
        <f t="shared" si="40"/>
        <v>139414.45000000001</v>
      </c>
      <c r="Z72">
        <f t="shared" si="40"/>
        <v>180418.7</v>
      </c>
      <c r="AA72">
        <f t="shared" si="40"/>
        <v>319832.76000000007</v>
      </c>
      <c r="AB72">
        <f t="shared" si="40"/>
        <v>0</v>
      </c>
      <c r="AC72">
        <f t="shared" si="40"/>
        <v>11760</v>
      </c>
      <c r="AD72">
        <f t="shared" si="40"/>
        <v>19572</v>
      </c>
      <c r="AE72">
        <f t="shared" si="40"/>
        <v>55944</v>
      </c>
      <c r="AF72">
        <f t="shared" si="40"/>
        <v>5628</v>
      </c>
      <c r="AG72">
        <f t="shared" si="40"/>
        <v>8520</v>
      </c>
      <c r="AH72">
        <f t="shared" si="40"/>
        <v>134484</v>
      </c>
      <c r="AI72">
        <f t="shared" si="40"/>
        <v>222636</v>
      </c>
      <c r="AJ72">
        <f t="shared" si="40"/>
        <v>0</v>
      </c>
      <c r="AK72">
        <f t="shared" si="40"/>
        <v>1746057.4200000004</v>
      </c>
      <c r="AL72">
        <f t="shared" si="40"/>
        <v>0</v>
      </c>
      <c r="AM72">
        <f t="shared" si="40"/>
        <v>194694.59999999992</v>
      </c>
      <c r="AN72">
        <f t="shared" si="40"/>
        <v>0</v>
      </c>
      <c r="AO72">
        <f t="shared" si="40"/>
        <v>6.2944427224474513</v>
      </c>
    </row>
    <row r="73" spans="1:47" x14ac:dyDescent="0.3">
      <c r="D73">
        <f t="shared" ref="D73:X73" si="41">D72/2</f>
        <v>970376.00999999978</v>
      </c>
      <c r="E73">
        <f t="shared" si="41"/>
        <v>835</v>
      </c>
      <c r="F73">
        <f t="shared" si="41"/>
        <v>410042</v>
      </c>
      <c r="G73">
        <f t="shared" si="41"/>
        <v>45.425000000000011</v>
      </c>
      <c r="H73">
        <f t="shared" si="41"/>
        <v>158089.22815791186</v>
      </c>
      <c r="I73">
        <f t="shared" si="41"/>
        <v>73.490285645169678</v>
      </c>
      <c r="J73">
        <f t="shared" si="41"/>
        <v>26.29210386760985</v>
      </c>
      <c r="K73">
        <f t="shared" si="41"/>
        <v>0</v>
      </c>
      <c r="L73">
        <f t="shared" si="41"/>
        <v>75960</v>
      </c>
      <c r="M73">
        <f t="shared" si="41"/>
        <v>258044.52999999994</v>
      </c>
      <c r="N73">
        <f t="shared" si="41"/>
        <v>89442.299999999988</v>
      </c>
      <c r="O73">
        <f t="shared" si="41"/>
        <v>11913.4</v>
      </c>
      <c r="P73">
        <f t="shared" si="41"/>
        <v>1100</v>
      </c>
      <c r="Q73">
        <f t="shared" si="41"/>
        <v>136058</v>
      </c>
      <c r="R73">
        <f t="shared" si="41"/>
        <v>12160</v>
      </c>
      <c r="S73">
        <f t="shared" si="41"/>
        <v>1420</v>
      </c>
      <c r="T73">
        <f t="shared" si="41"/>
        <v>6340</v>
      </c>
      <c r="U73">
        <f t="shared" si="41"/>
        <v>2720.1</v>
      </c>
      <c r="V73">
        <f t="shared" si="41"/>
        <v>595158.33000000019</v>
      </c>
      <c r="W73">
        <f t="shared" si="41"/>
        <v>20.158390482414298</v>
      </c>
      <c r="X73">
        <f t="shared" si="41"/>
        <v>0</v>
      </c>
      <c r="Y73">
        <f>Y72/2</f>
        <v>69707.225000000006</v>
      </c>
      <c r="Z73">
        <f>Z72/2</f>
        <v>90209.35</v>
      </c>
      <c r="AA73">
        <f t="shared" ref="AA73:AO73" si="42">AA72/2</f>
        <v>159916.38000000003</v>
      </c>
      <c r="AB73">
        <f t="shared" si="42"/>
        <v>0</v>
      </c>
      <c r="AC73">
        <f t="shared" si="42"/>
        <v>5880</v>
      </c>
      <c r="AD73">
        <f t="shared" si="42"/>
        <v>9786</v>
      </c>
      <c r="AE73">
        <f t="shared" si="42"/>
        <v>27972</v>
      </c>
      <c r="AF73">
        <f t="shared" si="42"/>
        <v>2814</v>
      </c>
      <c r="AG73">
        <f t="shared" si="42"/>
        <v>4260</v>
      </c>
      <c r="AH73">
        <f t="shared" si="42"/>
        <v>67242</v>
      </c>
      <c r="AI73">
        <f t="shared" si="42"/>
        <v>111318</v>
      </c>
      <c r="AJ73">
        <f t="shared" si="42"/>
        <v>0</v>
      </c>
      <c r="AK73">
        <f t="shared" si="42"/>
        <v>873028.7100000002</v>
      </c>
      <c r="AL73">
        <f t="shared" si="42"/>
        <v>0</v>
      </c>
      <c r="AM73">
        <f t="shared" si="42"/>
        <v>97347.299999999959</v>
      </c>
      <c r="AN73">
        <f t="shared" si="42"/>
        <v>0</v>
      </c>
      <c r="AO73">
        <f t="shared" si="42"/>
        <v>3.1472213612237256</v>
      </c>
    </row>
  </sheetData>
  <mergeCells count="14">
    <mergeCell ref="B18:B22"/>
    <mergeCell ref="B2:B3"/>
    <mergeCell ref="B5:B6"/>
    <mergeCell ref="B7:B9"/>
    <mergeCell ref="B10:B12"/>
    <mergeCell ref="B13:B17"/>
    <mergeCell ref="B59:B64"/>
    <mergeCell ref="B65:B70"/>
    <mergeCell ref="B23:B28"/>
    <mergeCell ref="B29:B34"/>
    <mergeCell ref="B35:B40"/>
    <mergeCell ref="B41:B46"/>
    <mergeCell ref="B47:B52"/>
    <mergeCell ref="B53:B58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69"/>
  <sheetViews>
    <sheetView zoomScale="120" zoomScaleNormal="120" workbookViewId="0">
      <selection activeCell="AI6" sqref="AI6"/>
    </sheetView>
  </sheetViews>
  <sheetFormatPr defaultColWidth="11.44140625" defaultRowHeight="14.4" x14ac:dyDescent="0.3"/>
  <cols>
    <col min="1" max="1" width="12.6640625" style="95" bestFit="1" customWidth="1"/>
    <col min="2" max="2" width="12.109375" style="95" bestFit="1" customWidth="1"/>
    <col min="3" max="3" width="13.44140625" style="95" bestFit="1" customWidth="1"/>
    <col min="4" max="4" width="10.5546875" style="106" bestFit="1" customWidth="1"/>
    <col min="5" max="5" width="12" style="106" bestFit="1" customWidth="1"/>
    <col min="6" max="6" width="10" style="95" bestFit="1" customWidth="1"/>
    <col min="7" max="7" width="12" style="95" bestFit="1" customWidth="1"/>
    <col min="8" max="8" width="13" style="95" customWidth="1"/>
    <col min="9" max="9" width="10.33203125" style="95" customWidth="1"/>
    <col min="10" max="12" width="12" style="95" bestFit="1" customWidth="1"/>
    <col min="13" max="13" width="10.88671875" style="95" bestFit="1" customWidth="1"/>
    <col min="14" max="14" width="14.6640625" style="95" bestFit="1" customWidth="1"/>
    <col min="15" max="15" width="12" style="95" bestFit="1" customWidth="1"/>
    <col min="16" max="16" width="11.6640625" style="95" bestFit="1" customWidth="1"/>
    <col min="17" max="17" width="10.6640625" style="95" bestFit="1" customWidth="1"/>
    <col min="18" max="18" width="11.44140625" style="95" bestFit="1" customWidth="1"/>
    <col min="19" max="19" width="9.88671875" style="95" bestFit="1" customWidth="1"/>
    <col min="20" max="20" width="13.44140625" style="95" bestFit="1" customWidth="1"/>
    <col min="21" max="21" width="11.109375" style="108" bestFit="1" customWidth="1"/>
    <col min="22" max="24" width="12" style="95" bestFit="1" customWidth="1"/>
    <col min="25" max="27" width="10.88671875" style="95" bestFit="1" customWidth="1"/>
    <col min="28" max="28" width="10.44140625" style="95" bestFit="1" customWidth="1"/>
    <col min="29" max="29" width="11.5546875" style="95" customWidth="1"/>
    <col min="30" max="31" width="12" style="95" bestFit="1" customWidth="1"/>
    <col min="32" max="32" width="13.44140625" style="95" bestFit="1" customWidth="1"/>
    <col min="33" max="33" width="12" style="95" bestFit="1" customWidth="1"/>
    <col min="34" max="34" width="9.5546875" style="95" bestFit="1" customWidth="1"/>
    <col min="35" max="16384" width="11.44140625" style="95"/>
  </cols>
  <sheetData>
    <row r="1" spans="1:34" ht="24.75" customHeight="1" x14ac:dyDescent="0.3">
      <c r="C1" s="95">
        <f>SUBTOTAL(9,C3:C66)</f>
        <v>1940752.0199999996</v>
      </c>
      <c r="D1" s="106">
        <f t="shared" ref="D1:AH1" si="0">SUBTOTAL(9,D3:D66)</f>
        <v>1670</v>
      </c>
      <c r="E1" s="106">
        <f t="shared" si="0"/>
        <v>820084</v>
      </c>
      <c r="F1" s="95">
        <f t="shared" si="0"/>
        <v>90.850000000000023</v>
      </c>
      <c r="G1" s="95">
        <f t="shared" si="0"/>
        <v>316178.45631582371</v>
      </c>
      <c r="H1" s="95">
        <f t="shared" si="0"/>
        <v>146.98057129033936</v>
      </c>
      <c r="I1" s="95">
        <f t="shared" si="0"/>
        <v>52.584207735219699</v>
      </c>
      <c r="J1" s="95">
        <f t="shared" si="0"/>
        <v>151920</v>
      </c>
      <c r="K1" s="95">
        <f t="shared" si="0"/>
        <v>516089.05999999988</v>
      </c>
      <c r="L1" s="95">
        <f t="shared" si="0"/>
        <v>178884.59999999998</v>
      </c>
      <c r="M1" s="95">
        <f t="shared" si="0"/>
        <v>23826.799999999999</v>
      </c>
      <c r="N1" s="95">
        <f t="shared" si="0"/>
        <v>2200</v>
      </c>
      <c r="O1" s="95">
        <f t="shared" si="0"/>
        <v>272116</v>
      </c>
      <c r="P1" s="95">
        <f t="shared" si="0"/>
        <v>24320</v>
      </c>
      <c r="Q1" s="95">
        <f t="shared" si="0"/>
        <v>2840</v>
      </c>
      <c r="R1" s="95">
        <f t="shared" si="0"/>
        <v>12680</v>
      </c>
      <c r="S1" s="95">
        <f t="shared" si="0"/>
        <v>5440.2</v>
      </c>
      <c r="T1" s="95">
        <f t="shared" si="0"/>
        <v>1190316.6600000004</v>
      </c>
      <c r="U1" s="108">
        <f t="shared" si="0"/>
        <v>40.316780964828595</v>
      </c>
      <c r="V1" s="95">
        <f t="shared" si="0"/>
        <v>139414.28</v>
      </c>
      <c r="W1" s="95">
        <f t="shared" si="0"/>
        <v>180418.48</v>
      </c>
      <c r="X1" s="95">
        <f t="shared" si="0"/>
        <v>319832.76000000007</v>
      </c>
      <c r="Y1" s="95">
        <f t="shared" si="0"/>
        <v>11760</v>
      </c>
      <c r="Z1" s="95">
        <f t="shared" si="0"/>
        <v>19572</v>
      </c>
      <c r="AA1" s="95">
        <f t="shared" si="0"/>
        <v>55944</v>
      </c>
      <c r="AB1" s="95">
        <f t="shared" si="0"/>
        <v>5628</v>
      </c>
      <c r="AC1" s="95">
        <f t="shared" si="0"/>
        <v>8520</v>
      </c>
      <c r="AD1" s="95">
        <f t="shared" si="0"/>
        <v>134484</v>
      </c>
      <c r="AE1" s="95">
        <f t="shared" si="0"/>
        <v>235908</v>
      </c>
      <c r="AF1" s="95">
        <f t="shared" si="0"/>
        <v>1746057.4200000004</v>
      </c>
      <c r="AG1" s="95">
        <f t="shared" si="0"/>
        <v>194694.59999999992</v>
      </c>
      <c r="AH1" s="95">
        <f t="shared" si="0"/>
        <v>6.2944427224474513</v>
      </c>
    </row>
    <row r="2" spans="1:34" s="104" customFormat="1" ht="45" customHeight="1" x14ac:dyDescent="0.3">
      <c r="A2" s="104" t="s">
        <v>75</v>
      </c>
      <c r="B2" s="104" t="s">
        <v>74</v>
      </c>
      <c r="C2" s="104" t="s">
        <v>33</v>
      </c>
      <c r="D2" s="107" t="s">
        <v>45</v>
      </c>
      <c r="E2" s="107" t="s">
        <v>32</v>
      </c>
      <c r="F2" s="104" t="s">
        <v>31</v>
      </c>
      <c r="G2" s="104" t="s">
        <v>30</v>
      </c>
      <c r="H2" s="104" t="s">
        <v>29</v>
      </c>
      <c r="I2" s="104" t="s">
        <v>66</v>
      </c>
      <c r="J2" s="104" t="s">
        <v>60</v>
      </c>
      <c r="K2" s="104" t="s">
        <v>23</v>
      </c>
      <c r="L2" s="104" t="s">
        <v>22</v>
      </c>
      <c r="M2" s="104" t="s">
        <v>21</v>
      </c>
      <c r="N2" s="104" t="s">
        <v>65</v>
      </c>
      <c r="O2" s="104" t="s">
        <v>20</v>
      </c>
      <c r="P2" s="104" t="s">
        <v>63</v>
      </c>
      <c r="Q2" s="104" t="s">
        <v>64</v>
      </c>
      <c r="R2" s="104" t="s">
        <v>18</v>
      </c>
      <c r="S2" s="104" t="s">
        <v>17</v>
      </c>
      <c r="T2" s="104" t="s">
        <v>76</v>
      </c>
      <c r="U2" s="109" t="s">
        <v>78</v>
      </c>
      <c r="V2" s="104" t="s">
        <v>16</v>
      </c>
      <c r="W2" s="104" t="s">
        <v>15</v>
      </c>
      <c r="X2" s="104" t="s">
        <v>79</v>
      </c>
      <c r="Y2" s="104" t="s">
        <v>13</v>
      </c>
      <c r="Z2" s="104" t="s">
        <v>12</v>
      </c>
      <c r="AA2" s="104" t="s">
        <v>11</v>
      </c>
      <c r="AB2" s="104" t="s">
        <v>10</v>
      </c>
      <c r="AC2" s="104" t="s">
        <v>8</v>
      </c>
      <c r="AD2" s="104" t="s">
        <v>6</v>
      </c>
      <c r="AE2" s="104" t="s">
        <v>80</v>
      </c>
      <c r="AF2" s="104" t="s">
        <v>2</v>
      </c>
      <c r="AG2" s="104" t="s">
        <v>1</v>
      </c>
      <c r="AH2" s="104" t="s">
        <v>0</v>
      </c>
    </row>
    <row r="3" spans="1:34" x14ac:dyDescent="0.3">
      <c r="A3" s="95" t="s">
        <v>43</v>
      </c>
      <c r="B3" s="95" t="s">
        <v>38</v>
      </c>
      <c r="C3" s="95">
        <v>22790</v>
      </c>
      <c r="E3" s="106">
        <v>10620</v>
      </c>
      <c r="F3" s="95">
        <v>1.6</v>
      </c>
      <c r="G3" s="95">
        <v>4404.3062499999996</v>
      </c>
      <c r="H3" s="95">
        <v>2.4112764638017623</v>
      </c>
      <c r="K3" s="95">
        <v>7046.89</v>
      </c>
      <c r="L3" s="95">
        <v>2338.5</v>
      </c>
      <c r="M3" s="95">
        <v>265</v>
      </c>
      <c r="N3" s="95">
        <v>0</v>
      </c>
      <c r="O3" s="95">
        <v>3590</v>
      </c>
      <c r="P3" s="95">
        <v>300</v>
      </c>
      <c r="R3" s="95">
        <v>195</v>
      </c>
      <c r="S3" s="95">
        <v>51.65</v>
      </c>
      <c r="T3" s="95">
        <v>13787.039999999999</v>
      </c>
      <c r="U3" s="108">
        <v>0.60496007020623077</v>
      </c>
      <c r="V3" s="95">
        <v>1805.4</v>
      </c>
      <c r="W3" s="95">
        <v>2336.4</v>
      </c>
      <c r="X3" s="95">
        <v>4141.8</v>
      </c>
      <c r="Y3" s="95">
        <v>140</v>
      </c>
      <c r="Z3" s="95">
        <v>233</v>
      </c>
      <c r="AA3" s="95">
        <v>666</v>
      </c>
      <c r="AB3" s="95">
        <v>67</v>
      </c>
      <c r="AC3" s="95">
        <v>170</v>
      </c>
      <c r="AD3" s="95">
        <v>1601</v>
      </c>
      <c r="AE3" s="95">
        <f>SUM(Y3:AD3)</f>
        <v>2877</v>
      </c>
      <c r="AF3" s="95">
        <v>20805.84</v>
      </c>
      <c r="AG3" s="95">
        <v>1984.1599999999999</v>
      </c>
      <c r="AH3" s="95">
        <v>8.7062746818780165E-2</v>
      </c>
    </row>
    <row r="4" spans="1:34" x14ac:dyDescent="0.3">
      <c r="A4" s="95" t="s">
        <v>43</v>
      </c>
      <c r="B4" s="95" t="s">
        <v>37</v>
      </c>
      <c r="C4" s="95">
        <v>24550</v>
      </c>
      <c r="E4" s="106">
        <v>10590</v>
      </c>
      <c r="F4" s="95">
        <v>1.6</v>
      </c>
      <c r="G4" s="95">
        <v>4579.9437499999995</v>
      </c>
      <c r="H4" s="95">
        <v>2.3122554725699418</v>
      </c>
      <c r="K4" s="95">
        <v>7327.91</v>
      </c>
      <c r="L4" s="95">
        <v>2372.4000000000005</v>
      </c>
      <c r="M4" s="95">
        <v>270</v>
      </c>
      <c r="N4" s="95">
        <v>0</v>
      </c>
      <c r="O4" s="95">
        <v>3700</v>
      </c>
      <c r="P4" s="95">
        <v>300</v>
      </c>
      <c r="R4" s="95">
        <v>195</v>
      </c>
      <c r="S4" s="95">
        <v>51.65</v>
      </c>
      <c r="T4" s="95">
        <v>14216.960000000001</v>
      </c>
      <c r="U4" s="108">
        <v>0.57910224032586566</v>
      </c>
      <c r="V4" s="95">
        <v>1800.3000000000002</v>
      </c>
      <c r="W4" s="95">
        <v>2329.8000000000002</v>
      </c>
      <c r="X4" s="95">
        <v>4130.1000000000004</v>
      </c>
      <c r="Y4" s="95">
        <v>140</v>
      </c>
      <c r="Z4" s="95">
        <v>233</v>
      </c>
      <c r="AA4" s="95">
        <v>666</v>
      </c>
      <c r="AB4" s="95">
        <v>67</v>
      </c>
      <c r="AC4" s="95">
        <v>170</v>
      </c>
      <c r="AD4" s="95">
        <v>1601</v>
      </c>
      <c r="AE4" s="95">
        <f t="shared" ref="AE4:AE66" si="1">SUM(Y4:AD4)</f>
        <v>2877</v>
      </c>
      <c r="AF4" s="95">
        <v>21224.06</v>
      </c>
      <c r="AG4" s="95">
        <v>3325.9399999999987</v>
      </c>
      <c r="AH4" s="95">
        <v>0.13547617107942969</v>
      </c>
    </row>
    <row r="5" spans="1:34" x14ac:dyDescent="0.3">
      <c r="A5" s="95" t="s">
        <v>43</v>
      </c>
      <c r="B5" s="95" t="s">
        <v>34</v>
      </c>
      <c r="C5" s="95">
        <v>47340</v>
      </c>
      <c r="E5" s="106">
        <v>21210</v>
      </c>
      <c r="F5" s="95">
        <v>1.6</v>
      </c>
      <c r="G5" s="95">
        <v>8984.2499999999982</v>
      </c>
      <c r="H5" s="95">
        <v>2.3607980632774024</v>
      </c>
      <c r="K5" s="95">
        <v>14374.8</v>
      </c>
      <c r="L5" s="95">
        <v>4710.9000000000005</v>
      </c>
      <c r="M5" s="95">
        <v>535</v>
      </c>
      <c r="N5" s="95">
        <v>0</v>
      </c>
      <c r="O5" s="95">
        <v>7290</v>
      </c>
      <c r="P5" s="95">
        <v>600</v>
      </c>
      <c r="Q5" s="95">
        <v>0</v>
      </c>
      <c r="R5" s="95">
        <v>390</v>
      </c>
      <c r="S5" s="95">
        <v>103.3</v>
      </c>
      <c r="T5" s="95">
        <v>28004</v>
      </c>
      <c r="U5" s="108">
        <v>0.59155048584706382</v>
      </c>
      <c r="V5" s="95">
        <v>3605.7000000000003</v>
      </c>
      <c r="W5" s="95">
        <v>4666.2000000000007</v>
      </c>
      <c r="X5" s="95">
        <v>8271.9000000000015</v>
      </c>
      <c r="Y5" s="95">
        <v>280</v>
      </c>
      <c r="Z5" s="95">
        <v>466</v>
      </c>
      <c r="AA5" s="95">
        <v>1332</v>
      </c>
      <c r="AB5" s="95">
        <v>134</v>
      </c>
      <c r="AC5" s="95">
        <v>340</v>
      </c>
      <c r="AD5" s="95">
        <v>3202</v>
      </c>
      <c r="AE5" s="95">
        <f t="shared" si="1"/>
        <v>5754</v>
      </c>
      <c r="AF5" s="95">
        <v>42029.9</v>
      </c>
      <c r="AG5" s="95">
        <v>5310.0999999999985</v>
      </c>
      <c r="AH5" s="95">
        <v>0.11216941275876634</v>
      </c>
    </row>
    <row r="6" spans="1:34" x14ac:dyDescent="0.3">
      <c r="A6" s="95" t="s">
        <v>42</v>
      </c>
      <c r="B6" s="95" t="s">
        <v>38</v>
      </c>
      <c r="C6" s="95">
        <v>16760</v>
      </c>
      <c r="E6" s="106">
        <v>8526</v>
      </c>
      <c r="F6" s="95">
        <v>1.35</v>
      </c>
      <c r="G6" s="95">
        <v>3159.0814814814817</v>
      </c>
      <c r="H6" s="95">
        <v>2.6988857520704563</v>
      </c>
      <c r="K6" s="95">
        <v>4264.76</v>
      </c>
      <c r="L6" s="95">
        <v>1435.1</v>
      </c>
      <c r="M6" s="95">
        <v>305</v>
      </c>
      <c r="N6" s="95">
        <v>0</v>
      </c>
      <c r="O6" s="95">
        <v>2645</v>
      </c>
      <c r="P6" s="95">
        <v>300</v>
      </c>
      <c r="R6" s="95">
        <v>195</v>
      </c>
      <c r="S6" s="95">
        <v>51.65</v>
      </c>
      <c r="T6" s="95">
        <v>9196.51</v>
      </c>
      <c r="U6" s="108">
        <v>0.54871778042959429</v>
      </c>
      <c r="V6" s="95">
        <v>1449.42</v>
      </c>
      <c r="W6" s="95">
        <v>1875.72</v>
      </c>
      <c r="X6" s="95">
        <v>3325.1400000000003</v>
      </c>
      <c r="Y6" s="95">
        <v>140</v>
      </c>
      <c r="Z6" s="95">
        <v>233</v>
      </c>
      <c r="AA6" s="95">
        <v>666</v>
      </c>
      <c r="AB6" s="95">
        <v>67</v>
      </c>
      <c r="AC6" s="95">
        <v>170</v>
      </c>
      <c r="AD6" s="95">
        <v>1601</v>
      </c>
      <c r="AE6" s="95">
        <f t="shared" si="1"/>
        <v>2877</v>
      </c>
      <c r="AF6" s="95">
        <v>15398.650000000001</v>
      </c>
      <c r="AG6" s="95">
        <v>1361.3499999999985</v>
      </c>
      <c r="AH6" s="95">
        <v>8.1226133651551222E-2</v>
      </c>
    </row>
    <row r="7" spans="1:34" x14ac:dyDescent="0.3">
      <c r="A7" s="95" t="s">
        <v>42</v>
      </c>
      <c r="B7" s="95" t="s">
        <v>37</v>
      </c>
      <c r="C7" s="95">
        <v>19035</v>
      </c>
      <c r="E7" s="106">
        <v>7429</v>
      </c>
      <c r="F7" s="95">
        <v>1.35</v>
      </c>
      <c r="G7" s="95">
        <v>3148</v>
      </c>
      <c r="H7" s="95">
        <v>2.3599110546378652</v>
      </c>
      <c r="K7" s="95">
        <v>4249.8</v>
      </c>
      <c r="L7" s="95">
        <v>1432.7</v>
      </c>
      <c r="M7" s="95">
        <v>480</v>
      </c>
      <c r="N7" s="95">
        <v>0</v>
      </c>
      <c r="O7" s="95">
        <v>2855</v>
      </c>
      <c r="P7" s="95">
        <v>300</v>
      </c>
      <c r="R7" s="95">
        <v>195</v>
      </c>
      <c r="S7" s="95">
        <v>51.65</v>
      </c>
      <c r="T7" s="95">
        <v>9564.15</v>
      </c>
      <c r="U7" s="108">
        <v>0.5024507486209614</v>
      </c>
      <c r="V7" s="95">
        <v>1262.93</v>
      </c>
      <c r="W7" s="95">
        <v>1634.38</v>
      </c>
      <c r="X7" s="95">
        <v>2897.3100000000004</v>
      </c>
      <c r="Y7" s="95">
        <v>140</v>
      </c>
      <c r="Z7" s="95">
        <v>233</v>
      </c>
      <c r="AA7" s="95">
        <v>666</v>
      </c>
      <c r="AB7" s="95">
        <v>67</v>
      </c>
      <c r="AC7" s="95">
        <v>170</v>
      </c>
      <c r="AD7" s="95">
        <v>1601</v>
      </c>
      <c r="AE7" s="95">
        <f t="shared" si="1"/>
        <v>2877</v>
      </c>
      <c r="AF7" s="95">
        <v>15338.46</v>
      </c>
      <c r="AG7" s="95">
        <v>3696.5400000000009</v>
      </c>
      <c r="AH7" s="95">
        <v>0.19419700551615449</v>
      </c>
    </row>
    <row r="8" spans="1:34" x14ac:dyDescent="0.3">
      <c r="A8" s="95" t="s">
        <v>42</v>
      </c>
      <c r="B8" s="95" t="s">
        <v>34</v>
      </c>
      <c r="C8" s="95">
        <v>35795</v>
      </c>
      <c r="E8" s="106">
        <v>15955</v>
      </c>
      <c r="F8" s="95">
        <v>1.35</v>
      </c>
      <c r="G8" s="95">
        <v>6307.0814814814821</v>
      </c>
      <c r="H8" s="95">
        <v>2.5296961909951889</v>
      </c>
      <c r="K8" s="95">
        <v>8514.5600000000013</v>
      </c>
      <c r="L8" s="95">
        <v>2867.8</v>
      </c>
      <c r="M8" s="95">
        <v>785</v>
      </c>
      <c r="N8" s="95">
        <v>0</v>
      </c>
      <c r="O8" s="95">
        <v>5500</v>
      </c>
      <c r="P8" s="95">
        <v>600</v>
      </c>
      <c r="Q8" s="95">
        <v>0</v>
      </c>
      <c r="R8" s="95">
        <v>390</v>
      </c>
      <c r="S8" s="95">
        <v>103.3</v>
      </c>
      <c r="T8" s="95">
        <v>18760.66</v>
      </c>
      <c r="U8" s="108">
        <v>0.52411398239977647</v>
      </c>
      <c r="V8" s="95">
        <v>2712.3500000000004</v>
      </c>
      <c r="W8" s="95">
        <v>3510.1000000000004</v>
      </c>
      <c r="X8" s="95">
        <v>6222.4500000000007</v>
      </c>
      <c r="Y8" s="95">
        <v>280</v>
      </c>
      <c r="Z8" s="95">
        <v>466</v>
      </c>
      <c r="AA8" s="95">
        <v>1332</v>
      </c>
      <c r="AB8" s="95">
        <v>134</v>
      </c>
      <c r="AC8" s="95">
        <v>340</v>
      </c>
      <c r="AD8" s="95">
        <v>3202</v>
      </c>
      <c r="AE8" s="95">
        <f t="shared" si="1"/>
        <v>5754</v>
      </c>
      <c r="AF8" s="95">
        <v>30737.11</v>
      </c>
      <c r="AG8" s="95">
        <v>5057.8899999999994</v>
      </c>
      <c r="AH8" s="95">
        <v>0.14130157843274199</v>
      </c>
    </row>
    <row r="9" spans="1:34" x14ac:dyDescent="0.3">
      <c r="A9" s="95" t="s">
        <v>41</v>
      </c>
      <c r="B9" s="95" t="s">
        <v>38</v>
      </c>
      <c r="C9" s="95">
        <v>23650</v>
      </c>
      <c r="E9" s="106">
        <v>11771</v>
      </c>
      <c r="F9" s="95">
        <v>1.35</v>
      </c>
      <c r="G9" s="95">
        <v>4480.3111111111111</v>
      </c>
      <c r="H9" s="95">
        <v>2.6272729076353825</v>
      </c>
      <c r="K9" s="95">
        <v>6048.42</v>
      </c>
      <c r="L9" s="95">
        <v>2417.1999999999998</v>
      </c>
      <c r="M9" s="95">
        <v>425</v>
      </c>
      <c r="N9" s="95">
        <v>0</v>
      </c>
      <c r="O9" s="95">
        <v>4004</v>
      </c>
      <c r="P9" s="95">
        <v>300</v>
      </c>
      <c r="R9" s="95">
        <v>195</v>
      </c>
      <c r="S9" s="95">
        <v>51.65</v>
      </c>
      <c r="T9" s="95">
        <v>13441.269999999999</v>
      </c>
      <c r="U9" s="108">
        <v>0.56834122621564476</v>
      </c>
      <c r="V9" s="95">
        <v>2001.0700000000002</v>
      </c>
      <c r="W9" s="95">
        <v>2589.62</v>
      </c>
      <c r="X9" s="95">
        <v>4590.6900000000005</v>
      </c>
      <c r="Y9" s="95">
        <v>140</v>
      </c>
      <c r="Z9" s="95">
        <v>233</v>
      </c>
      <c r="AA9" s="95">
        <v>666</v>
      </c>
      <c r="AB9" s="95">
        <v>67</v>
      </c>
      <c r="AC9" s="95">
        <v>170</v>
      </c>
      <c r="AD9" s="95">
        <v>1601</v>
      </c>
      <c r="AE9" s="95">
        <f t="shared" si="1"/>
        <v>2877</v>
      </c>
      <c r="AF9" s="95">
        <v>20908.96</v>
      </c>
      <c r="AG9" s="95">
        <v>2741.0400000000009</v>
      </c>
      <c r="AH9" s="95">
        <v>0.11590021141649053</v>
      </c>
    </row>
    <row r="10" spans="1:34" x14ac:dyDescent="0.3">
      <c r="A10" s="95" t="s">
        <v>41</v>
      </c>
      <c r="B10" s="95" t="s">
        <v>37</v>
      </c>
      <c r="C10" s="95">
        <v>22035</v>
      </c>
      <c r="E10" s="106">
        <v>9945</v>
      </c>
      <c r="F10" s="95">
        <v>1.35</v>
      </c>
      <c r="G10" s="95">
        <v>3929.0962962962958</v>
      </c>
      <c r="H10" s="95">
        <v>2.531116381488157</v>
      </c>
      <c r="K10" s="95">
        <v>5304.28</v>
      </c>
      <c r="L10" s="95">
        <v>2139.3000000000002</v>
      </c>
      <c r="M10" s="95">
        <v>524</v>
      </c>
      <c r="N10" s="95">
        <v>0</v>
      </c>
      <c r="O10" s="95">
        <v>3534</v>
      </c>
      <c r="P10" s="95">
        <v>300</v>
      </c>
      <c r="R10" s="95">
        <v>195</v>
      </c>
      <c r="S10" s="95">
        <v>51.65</v>
      </c>
      <c r="T10" s="95">
        <v>12048.23</v>
      </c>
      <c r="U10" s="108">
        <v>0.54677694576809621</v>
      </c>
      <c r="V10" s="95">
        <v>1690.65</v>
      </c>
      <c r="W10" s="95">
        <v>2187.9</v>
      </c>
      <c r="X10" s="95">
        <v>3878.55</v>
      </c>
      <c r="Y10" s="95">
        <v>140</v>
      </c>
      <c r="Z10" s="95">
        <v>233</v>
      </c>
      <c r="AA10" s="95">
        <v>666</v>
      </c>
      <c r="AB10" s="95">
        <v>67</v>
      </c>
      <c r="AC10" s="95">
        <v>170</v>
      </c>
      <c r="AD10" s="95">
        <v>1601</v>
      </c>
      <c r="AE10" s="95">
        <f t="shared" si="1"/>
        <v>2877</v>
      </c>
      <c r="AF10" s="95">
        <v>18803.78</v>
      </c>
      <c r="AG10" s="95">
        <v>3231.2200000000012</v>
      </c>
      <c r="AH10" s="95">
        <v>0.14664034490583169</v>
      </c>
    </row>
    <row r="11" spans="1:34" x14ac:dyDescent="0.3">
      <c r="A11" s="95" t="s">
        <v>41</v>
      </c>
      <c r="B11" s="95" t="s">
        <v>36</v>
      </c>
      <c r="C11" s="95">
        <v>2450</v>
      </c>
      <c r="E11" s="106">
        <v>960</v>
      </c>
      <c r="F11" s="95">
        <v>1.35</v>
      </c>
      <c r="G11" s="95">
        <v>438.13333333333333</v>
      </c>
      <c r="H11" s="95">
        <v>2.1911138161898966</v>
      </c>
      <c r="K11" s="95">
        <v>591.48</v>
      </c>
      <c r="L11" s="95">
        <v>115.7</v>
      </c>
      <c r="M11" s="95">
        <v>60</v>
      </c>
      <c r="N11" s="95">
        <v>0</v>
      </c>
      <c r="O11" s="95">
        <v>390</v>
      </c>
      <c r="P11" s="95">
        <v>200</v>
      </c>
      <c r="R11" s="95">
        <v>78</v>
      </c>
      <c r="S11" s="95">
        <v>9.65</v>
      </c>
      <c r="T11" s="95">
        <v>1444.8300000000002</v>
      </c>
      <c r="U11" s="108">
        <v>0.589726530612245</v>
      </c>
      <c r="V11" s="95">
        <v>163.20000000000002</v>
      </c>
      <c r="W11" s="95">
        <v>211.2</v>
      </c>
      <c r="X11" s="95">
        <v>374.4</v>
      </c>
      <c r="Y11" s="95">
        <v>0</v>
      </c>
      <c r="Z11" s="95">
        <v>0</v>
      </c>
      <c r="AA11" s="95">
        <v>0</v>
      </c>
      <c r="AB11" s="95">
        <v>0</v>
      </c>
      <c r="AC11" s="95">
        <v>0</v>
      </c>
      <c r="AD11" s="95">
        <v>0</v>
      </c>
      <c r="AE11" s="95">
        <f>SUM(Y11:AD11)</f>
        <v>0</v>
      </c>
      <c r="AF11" s="95">
        <v>1819.23</v>
      </c>
      <c r="AG11" s="95">
        <v>630.77</v>
      </c>
      <c r="AH11" s="95">
        <v>0.25745714285714283</v>
      </c>
    </row>
    <row r="12" spans="1:34" x14ac:dyDescent="0.3">
      <c r="A12" s="95" t="s">
        <v>41</v>
      </c>
      <c r="B12" s="95" t="s">
        <v>35</v>
      </c>
      <c r="C12" s="95">
        <v>3050</v>
      </c>
      <c r="E12" s="106">
        <v>1588</v>
      </c>
      <c r="F12" s="95">
        <v>1.35</v>
      </c>
      <c r="G12" s="95">
        <v>557.79259259259254</v>
      </c>
      <c r="H12" s="95">
        <v>2.8469363363522886</v>
      </c>
      <c r="K12" s="95">
        <v>753.02</v>
      </c>
      <c r="L12" s="95">
        <v>279.2</v>
      </c>
      <c r="M12" s="95">
        <v>40</v>
      </c>
      <c r="N12" s="95">
        <v>0</v>
      </c>
      <c r="O12" s="95">
        <v>470</v>
      </c>
      <c r="P12" s="95">
        <v>160</v>
      </c>
      <c r="R12" s="95">
        <v>84</v>
      </c>
      <c r="S12" s="95">
        <v>11.35</v>
      </c>
      <c r="T12" s="95">
        <v>1797.57</v>
      </c>
      <c r="U12" s="108">
        <v>0.58936721311475404</v>
      </c>
      <c r="V12" s="95">
        <v>269.96000000000004</v>
      </c>
      <c r="W12" s="95">
        <v>349.36</v>
      </c>
      <c r="X12" s="95">
        <v>619.32000000000005</v>
      </c>
      <c r="Y12" s="95">
        <v>0</v>
      </c>
      <c r="Z12" s="95">
        <v>0</v>
      </c>
      <c r="AA12" s="95">
        <v>0</v>
      </c>
      <c r="AB12" s="95">
        <v>0</v>
      </c>
      <c r="AC12" s="95">
        <v>0</v>
      </c>
      <c r="AD12" s="95">
        <v>0</v>
      </c>
      <c r="AE12" s="95">
        <f t="shared" si="1"/>
        <v>0</v>
      </c>
      <c r="AF12" s="95">
        <v>2416.89</v>
      </c>
      <c r="AG12" s="95">
        <v>633.11000000000013</v>
      </c>
      <c r="AH12" s="95">
        <v>0.2075770491803279</v>
      </c>
    </row>
    <row r="13" spans="1:34" x14ac:dyDescent="0.3">
      <c r="A13" s="95" t="s">
        <v>41</v>
      </c>
      <c r="B13" s="95" t="s">
        <v>34</v>
      </c>
      <c r="C13" s="95">
        <v>51185</v>
      </c>
      <c r="E13" s="106">
        <v>24264</v>
      </c>
      <c r="F13" s="95">
        <v>1.35</v>
      </c>
      <c r="G13" s="95">
        <v>9405.3333333333339</v>
      </c>
      <c r="H13" s="95">
        <v>2.5798128721292883</v>
      </c>
      <c r="K13" s="95">
        <v>12697.2</v>
      </c>
      <c r="L13" s="95">
        <v>4951.3999999999996</v>
      </c>
      <c r="M13" s="95">
        <v>1049</v>
      </c>
      <c r="N13" s="95">
        <v>0</v>
      </c>
      <c r="O13" s="95">
        <v>8398</v>
      </c>
      <c r="P13" s="95">
        <v>960</v>
      </c>
      <c r="Q13" s="95">
        <v>0</v>
      </c>
      <c r="R13" s="95">
        <v>552</v>
      </c>
      <c r="S13" s="95">
        <v>124.3</v>
      </c>
      <c r="T13" s="95">
        <v>28731.899999999998</v>
      </c>
      <c r="U13" s="108">
        <v>0.5613343753052652</v>
      </c>
      <c r="V13" s="95">
        <v>4124.88</v>
      </c>
      <c r="W13" s="95">
        <v>5338.08</v>
      </c>
      <c r="X13" s="95">
        <v>9462.9599999999991</v>
      </c>
      <c r="Y13" s="95">
        <v>280</v>
      </c>
      <c r="Z13" s="95">
        <v>466</v>
      </c>
      <c r="AA13" s="95">
        <v>1332</v>
      </c>
      <c r="AB13" s="95">
        <v>134</v>
      </c>
      <c r="AC13" s="95">
        <v>340</v>
      </c>
      <c r="AD13" s="95">
        <v>3202</v>
      </c>
      <c r="AE13" s="95">
        <f t="shared" si="1"/>
        <v>5754</v>
      </c>
      <c r="AF13" s="95">
        <v>43948.86</v>
      </c>
      <c r="AG13" s="95">
        <v>7236.1399999999994</v>
      </c>
      <c r="AH13" s="95">
        <v>0.14137227703428737</v>
      </c>
    </row>
    <row r="14" spans="1:34" x14ac:dyDescent="0.3">
      <c r="A14" s="95" t="s">
        <v>40</v>
      </c>
      <c r="B14" s="95" t="s">
        <v>38</v>
      </c>
      <c r="C14" s="95">
        <v>22770</v>
      </c>
      <c r="D14" s="106">
        <v>21</v>
      </c>
      <c r="E14" s="106">
        <v>11230</v>
      </c>
      <c r="F14" s="95">
        <v>1.55</v>
      </c>
      <c r="G14" s="95">
        <v>4427.9870967741936</v>
      </c>
      <c r="H14" s="95">
        <v>2.5361410850047643</v>
      </c>
      <c r="K14" s="95">
        <v>6863.38</v>
      </c>
      <c r="L14" s="95">
        <v>2393.1999999999998</v>
      </c>
      <c r="M14" s="95">
        <v>275</v>
      </c>
      <c r="N14" s="95">
        <v>0</v>
      </c>
      <c r="O14" s="95">
        <v>3570</v>
      </c>
      <c r="P14" s="95">
        <v>300</v>
      </c>
      <c r="Q14" s="95">
        <v>40</v>
      </c>
      <c r="R14" s="95">
        <v>195</v>
      </c>
      <c r="S14" s="95">
        <v>51.65</v>
      </c>
      <c r="T14" s="95">
        <v>13688.23</v>
      </c>
      <c r="U14" s="108">
        <v>0.60115195432586732</v>
      </c>
      <c r="V14" s="95">
        <v>1909.1000000000001</v>
      </c>
      <c r="W14" s="95">
        <v>2470.6</v>
      </c>
      <c r="X14" s="95">
        <v>4379.7</v>
      </c>
      <c r="Y14" s="95">
        <v>140</v>
      </c>
      <c r="Z14" s="95">
        <v>233</v>
      </c>
      <c r="AA14" s="95">
        <v>666</v>
      </c>
      <c r="AB14" s="95">
        <v>67</v>
      </c>
      <c r="AC14" s="95">
        <v>90</v>
      </c>
      <c r="AD14" s="95">
        <v>1601</v>
      </c>
      <c r="AE14" s="95">
        <f>SUM(Y14:AD14)</f>
        <v>2797</v>
      </c>
      <c r="AF14" s="95">
        <v>20864.93</v>
      </c>
      <c r="AG14" s="95">
        <v>1905.0699999999997</v>
      </c>
      <c r="AH14" s="95">
        <v>8.3665788317962217E-2</v>
      </c>
    </row>
    <row r="15" spans="1:34" x14ac:dyDescent="0.3">
      <c r="A15" s="95" t="s">
        <v>40</v>
      </c>
      <c r="B15" s="95" t="s">
        <v>37</v>
      </c>
      <c r="C15" s="95">
        <v>23075</v>
      </c>
      <c r="D15" s="106">
        <v>22</v>
      </c>
      <c r="E15" s="106">
        <v>11043</v>
      </c>
      <c r="F15" s="95">
        <v>1.55</v>
      </c>
      <c r="G15" s="95">
        <v>4103.2709677419352</v>
      </c>
      <c r="H15" s="95">
        <v>2.6912675489420717</v>
      </c>
      <c r="K15" s="95">
        <v>6360.07</v>
      </c>
      <c r="L15" s="95">
        <v>2520.4</v>
      </c>
      <c r="M15" s="95">
        <v>275</v>
      </c>
      <c r="N15" s="95">
        <v>0</v>
      </c>
      <c r="O15" s="95">
        <v>3610</v>
      </c>
      <c r="P15" s="95">
        <v>300</v>
      </c>
      <c r="Q15" s="95">
        <v>40</v>
      </c>
      <c r="R15" s="95">
        <v>195</v>
      </c>
      <c r="S15" s="95">
        <v>51.65</v>
      </c>
      <c r="T15" s="95">
        <v>13352.119999999999</v>
      </c>
      <c r="U15" s="108">
        <v>0.57864008667388944</v>
      </c>
      <c r="V15" s="95">
        <v>1877.3100000000002</v>
      </c>
      <c r="W15" s="95">
        <v>2429.46</v>
      </c>
      <c r="X15" s="95">
        <v>4306.7700000000004</v>
      </c>
      <c r="Y15" s="95">
        <v>140</v>
      </c>
      <c r="Z15" s="95">
        <v>233</v>
      </c>
      <c r="AA15" s="95">
        <v>666</v>
      </c>
      <c r="AB15" s="95">
        <v>67</v>
      </c>
      <c r="AC15" s="95">
        <v>90</v>
      </c>
      <c r="AD15" s="95">
        <v>1601</v>
      </c>
      <c r="AE15" s="95">
        <f t="shared" si="1"/>
        <v>2797</v>
      </c>
      <c r="AF15" s="95">
        <v>20455.89</v>
      </c>
      <c r="AG15" s="95">
        <v>2619.1100000000006</v>
      </c>
      <c r="AH15" s="95">
        <v>0.1135042253521127</v>
      </c>
    </row>
    <row r="16" spans="1:34" x14ac:dyDescent="0.3">
      <c r="A16" s="95" t="s">
        <v>40</v>
      </c>
      <c r="B16" s="95" t="s">
        <v>36</v>
      </c>
      <c r="C16" s="95">
        <v>24952.080000000002</v>
      </c>
      <c r="D16" s="106">
        <v>20</v>
      </c>
      <c r="E16" s="106">
        <v>12764</v>
      </c>
      <c r="F16" s="95">
        <v>1.55</v>
      </c>
      <c r="G16" s="95">
        <v>4478.116129032258</v>
      </c>
      <c r="H16" s="95">
        <v>2.8503057161133425</v>
      </c>
      <c r="K16" s="95">
        <v>6941.08</v>
      </c>
      <c r="L16" s="95">
        <v>2769.4</v>
      </c>
      <c r="M16" s="95">
        <v>243</v>
      </c>
      <c r="N16" s="95">
        <v>0</v>
      </c>
      <c r="O16" s="95">
        <v>4090</v>
      </c>
      <c r="P16" s="95">
        <v>300</v>
      </c>
      <c r="Q16" s="95">
        <v>40</v>
      </c>
      <c r="R16" s="95">
        <v>195</v>
      </c>
      <c r="S16" s="95">
        <v>51.65</v>
      </c>
      <c r="T16" s="95">
        <v>14630.13</v>
      </c>
      <c r="U16" s="108">
        <v>0.58632907557205649</v>
      </c>
      <c r="V16" s="95">
        <v>2169.88</v>
      </c>
      <c r="W16" s="95">
        <v>2808.08</v>
      </c>
      <c r="X16" s="95">
        <v>4977.96</v>
      </c>
      <c r="Y16" s="95">
        <v>140</v>
      </c>
      <c r="Z16" s="95">
        <v>233</v>
      </c>
      <c r="AA16" s="95">
        <v>666</v>
      </c>
      <c r="AB16" s="95">
        <v>67</v>
      </c>
      <c r="AC16" s="95">
        <v>90</v>
      </c>
      <c r="AD16" s="95">
        <v>1601</v>
      </c>
      <c r="AE16" s="95">
        <f t="shared" si="1"/>
        <v>2797</v>
      </c>
      <c r="AF16" s="95">
        <v>22405.09</v>
      </c>
      <c r="AG16" s="95">
        <v>2546.9900000000016</v>
      </c>
      <c r="AH16" s="95">
        <v>0.1020752578542551</v>
      </c>
    </row>
    <row r="17" spans="1:34" x14ac:dyDescent="0.3">
      <c r="A17" s="95" t="s">
        <v>40</v>
      </c>
      <c r="B17" s="95" t="s">
        <v>35</v>
      </c>
      <c r="C17" s="95">
        <v>20790</v>
      </c>
      <c r="D17" s="106">
        <v>21</v>
      </c>
      <c r="E17" s="106">
        <v>9724</v>
      </c>
      <c r="F17" s="95">
        <v>1.55</v>
      </c>
      <c r="G17" s="95">
        <v>3455.6838709677422</v>
      </c>
      <c r="H17" s="95">
        <v>2.8139148032880841</v>
      </c>
      <c r="K17" s="95">
        <v>5356.31</v>
      </c>
      <c r="L17" s="95">
        <v>2127.4</v>
      </c>
      <c r="M17" s="95">
        <v>255</v>
      </c>
      <c r="N17" s="95">
        <v>0</v>
      </c>
      <c r="O17" s="95">
        <v>3500</v>
      </c>
      <c r="P17" s="95">
        <v>0</v>
      </c>
      <c r="Q17" s="95">
        <v>40</v>
      </c>
      <c r="R17" s="95">
        <v>195</v>
      </c>
      <c r="S17" s="95">
        <v>51.65</v>
      </c>
      <c r="T17" s="95">
        <v>11525.36</v>
      </c>
      <c r="U17" s="108">
        <v>0.5543703703703704</v>
      </c>
      <c r="V17" s="95">
        <v>1653.0800000000002</v>
      </c>
      <c r="W17" s="95">
        <v>2139.2800000000002</v>
      </c>
      <c r="X17" s="95">
        <v>3792.3600000000006</v>
      </c>
      <c r="Y17" s="95">
        <v>140</v>
      </c>
      <c r="Z17" s="95">
        <v>233</v>
      </c>
      <c r="AA17" s="95">
        <v>666</v>
      </c>
      <c r="AB17" s="95">
        <v>67</v>
      </c>
      <c r="AC17" s="95">
        <v>90</v>
      </c>
      <c r="AD17" s="95">
        <v>1601</v>
      </c>
      <c r="AE17" s="95">
        <f t="shared" si="1"/>
        <v>2797</v>
      </c>
      <c r="AF17" s="95">
        <v>18114.72</v>
      </c>
      <c r="AG17" s="95">
        <v>2675.2799999999988</v>
      </c>
      <c r="AH17" s="95">
        <v>0.12868109668109662</v>
      </c>
    </row>
    <row r="18" spans="1:34" x14ac:dyDescent="0.3">
      <c r="A18" s="95" t="s">
        <v>40</v>
      </c>
      <c r="B18" s="95" t="s">
        <v>34</v>
      </c>
      <c r="C18" s="95">
        <v>91587.08</v>
      </c>
      <c r="D18" s="106">
        <v>84</v>
      </c>
      <c r="E18" s="106">
        <v>44761</v>
      </c>
      <c r="F18" s="95">
        <v>1.55</v>
      </c>
      <c r="G18" s="95">
        <v>16465.058064516128</v>
      </c>
      <c r="H18" s="95">
        <v>2.7185449225025509</v>
      </c>
      <c r="K18" s="95">
        <v>25520.84</v>
      </c>
      <c r="L18" s="95">
        <v>9810.4</v>
      </c>
      <c r="M18" s="95">
        <v>1048</v>
      </c>
      <c r="N18" s="95">
        <v>0</v>
      </c>
      <c r="O18" s="95">
        <v>14770</v>
      </c>
      <c r="P18" s="95">
        <v>900</v>
      </c>
      <c r="Q18" s="95">
        <v>160</v>
      </c>
      <c r="R18" s="95">
        <v>780</v>
      </c>
      <c r="S18" s="95">
        <v>206.6</v>
      </c>
      <c r="T18" s="95">
        <v>53195.839999999997</v>
      </c>
      <c r="U18" s="108">
        <v>0.58082253523095173</v>
      </c>
      <c r="V18" s="95">
        <v>7609.3700000000008</v>
      </c>
      <c r="W18" s="95">
        <v>9847.42</v>
      </c>
      <c r="X18" s="95">
        <v>17456.79</v>
      </c>
      <c r="Y18" s="95">
        <v>560</v>
      </c>
      <c r="Z18" s="95">
        <v>932</v>
      </c>
      <c r="AA18" s="95">
        <v>2664</v>
      </c>
      <c r="AB18" s="95">
        <v>268</v>
      </c>
      <c r="AC18" s="95">
        <v>360</v>
      </c>
      <c r="AD18" s="95">
        <v>6404</v>
      </c>
      <c r="AE18" s="95">
        <f t="shared" si="1"/>
        <v>11188</v>
      </c>
      <c r="AF18" s="95">
        <v>81840.63</v>
      </c>
      <c r="AG18" s="95">
        <v>9746.4499999999971</v>
      </c>
      <c r="AH18" s="95">
        <v>0.10641730252782376</v>
      </c>
    </row>
    <row r="19" spans="1:34" x14ac:dyDescent="0.3">
      <c r="A19" s="95" t="s">
        <v>39</v>
      </c>
      <c r="B19" s="95" t="s">
        <v>38</v>
      </c>
      <c r="C19" s="95">
        <v>11750</v>
      </c>
      <c r="D19" s="106">
        <v>11</v>
      </c>
      <c r="E19" s="106">
        <v>6000</v>
      </c>
      <c r="F19" s="95">
        <v>1.55</v>
      </c>
      <c r="G19" s="95">
        <v>2291.3419354838707</v>
      </c>
      <c r="H19" s="95">
        <v>2.6185528694271287</v>
      </c>
      <c r="K19" s="95">
        <v>3551.58</v>
      </c>
      <c r="L19" s="95">
        <v>1189.3</v>
      </c>
      <c r="M19" s="95">
        <v>195</v>
      </c>
      <c r="N19" s="95">
        <v>0</v>
      </c>
      <c r="O19" s="95">
        <v>1840</v>
      </c>
      <c r="P19" s="95">
        <v>200</v>
      </c>
      <c r="Q19" s="95">
        <v>40</v>
      </c>
      <c r="R19" s="95">
        <v>130</v>
      </c>
      <c r="S19" s="95">
        <v>35.85</v>
      </c>
      <c r="T19" s="95">
        <v>7181.7300000000005</v>
      </c>
      <c r="U19" s="108">
        <v>0.61121106382978729</v>
      </c>
      <c r="V19" s="95">
        <v>1020.0000000000001</v>
      </c>
      <c r="W19" s="95">
        <v>1320</v>
      </c>
      <c r="X19" s="95">
        <v>2340</v>
      </c>
      <c r="Y19" s="95">
        <v>140</v>
      </c>
      <c r="Z19" s="95">
        <v>233</v>
      </c>
      <c r="AA19" s="95">
        <v>666</v>
      </c>
      <c r="AB19" s="95">
        <v>67</v>
      </c>
      <c r="AC19" s="95">
        <v>90</v>
      </c>
      <c r="AD19" s="95">
        <v>1601</v>
      </c>
      <c r="AE19" s="95">
        <f>SUM(Y19:AD19)</f>
        <v>2797</v>
      </c>
      <c r="AF19" s="95">
        <v>12318.73</v>
      </c>
      <c r="AG19" s="95">
        <v>-568.72999999999956</v>
      </c>
      <c r="AH19" s="95">
        <v>-4.8402553191489325E-2</v>
      </c>
    </row>
    <row r="20" spans="1:34" x14ac:dyDescent="0.3">
      <c r="A20" s="95" t="s">
        <v>39</v>
      </c>
      <c r="B20" s="95" t="s">
        <v>37</v>
      </c>
      <c r="C20" s="95">
        <v>10125</v>
      </c>
      <c r="D20" s="106">
        <v>12</v>
      </c>
      <c r="E20" s="106">
        <v>4800</v>
      </c>
      <c r="F20" s="95">
        <v>1.55</v>
      </c>
      <c r="G20" s="95">
        <v>1883.8193548387096</v>
      </c>
      <c r="H20" s="95">
        <v>2.5480150141099758</v>
      </c>
      <c r="K20" s="95">
        <v>2919.92</v>
      </c>
      <c r="L20" s="95">
        <v>984.6</v>
      </c>
      <c r="M20" s="95">
        <v>160</v>
      </c>
      <c r="N20" s="95">
        <v>0</v>
      </c>
      <c r="O20" s="95">
        <v>1590</v>
      </c>
      <c r="P20" s="95">
        <v>200</v>
      </c>
      <c r="Q20" s="95">
        <v>40</v>
      </c>
      <c r="R20" s="95">
        <v>130</v>
      </c>
      <c r="S20" s="95">
        <v>32.35</v>
      </c>
      <c r="T20" s="95">
        <v>6056.8700000000008</v>
      </c>
      <c r="U20" s="108">
        <v>0.59820938271604951</v>
      </c>
      <c r="V20" s="95">
        <v>816.00000000000011</v>
      </c>
      <c r="W20" s="95">
        <v>1056</v>
      </c>
      <c r="X20" s="95">
        <v>1872</v>
      </c>
      <c r="Y20" s="95">
        <v>140</v>
      </c>
      <c r="Z20" s="95">
        <v>233</v>
      </c>
      <c r="AA20" s="95">
        <v>666</v>
      </c>
      <c r="AB20" s="95">
        <v>67</v>
      </c>
      <c r="AC20" s="95">
        <v>90</v>
      </c>
      <c r="AD20" s="95">
        <v>1601</v>
      </c>
      <c r="AE20" s="95">
        <f t="shared" si="1"/>
        <v>2797</v>
      </c>
      <c r="AF20" s="95">
        <v>10725.87</v>
      </c>
      <c r="AG20" s="95">
        <v>-600.8700000000008</v>
      </c>
      <c r="AH20" s="95">
        <v>-5.9345185185185265E-2</v>
      </c>
    </row>
    <row r="21" spans="1:34" x14ac:dyDescent="0.3">
      <c r="A21" s="95" t="s">
        <v>39</v>
      </c>
      <c r="B21" s="95" t="s">
        <v>36</v>
      </c>
      <c r="C21" s="95">
        <v>13220</v>
      </c>
      <c r="D21" s="106">
        <v>14</v>
      </c>
      <c r="E21" s="106">
        <v>6000</v>
      </c>
      <c r="F21" s="95">
        <v>1.55</v>
      </c>
      <c r="G21" s="95">
        <v>2326.941935483871</v>
      </c>
      <c r="H21" s="95">
        <v>2.5784914992957666</v>
      </c>
      <c r="K21" s="95">
        <v>3606.76</v>
      </c>
      <c r="L21" s="95">
        <v>1580.6</v>
      </c>
      <c r="M21" s="95">
        <v>313</v>
      </c>
      <c r="N21" s="95">
        <v>0</v>
      </c>
      <c r="O21" s="95">
        <v>2070</v>
      </c>
      <c r="P21" s="95">
        <v>300</v>
      </c>
      <c r="Q21" s="95">
        <v>40</v>
      </c>
      <c r="R21" s="95">
        <v>195</v>
      </c>
      <c r="S21" s="95">
        <v>51.65</v>
      </c>
      <c r="T21" s="95">
        <v>8157.01</v>
      </c>
      <c r="U21" s="108">
        <v>0.61702042360060516</v>
      </c>
      <c r="V21" s="95">
        <v>1020.0000000000001</v>
      </c>
      <c r="W21" s="95">
        <v>1320</v>
      </c>
      <c r="X21" s="95">
        <v>2340</v>
      </c>
      <c r="Y21" s="95">
        <v>140</v>
      </c>
      <c r="Z21" s="95">
        <v>233</v>
      </c>
      <c r="AA21" s="95">
        <v>666</v>
      </c>
      <c r="AB21" s="95">
        <v>67</v>
      </c>
      <c r="AC21" s="95">
        <v>90</v>
      </c>
      <c r="AD21" s="95">
        <v>1601</v>
      </c>
      <c r="AE21" s="95">
        <f t="shared" si="1"/>
        <v>2797</v>
      </c>
      <c r="AF21" s="95">
        <v>13294.01</v>
      </c>
      <c r="AG21" s="95">
        <v>-74.010000000000218</v>
      </c>
      <c r="AH21" s="95">
        <v>-5.5983358547655234E-3</v>
      </c>
    </row>
    <row r="22" spans="1:34" x14ac:dyDescent="0.3">
      <c r="A22" s="95" t="s">
        <v>39</v>
      </c>
      <c r="B22" s="95" t="s">
        <v>35</v>
      </c>
      <c r="C22" s="95">
        <v>15325</v>
      </c>
      <c r="D22" s="106">
        <v>14</v>
      </c>
      <c r="E22" s="106">
        <v>7000</v>
      </c>
      <c r="F22" s="95">
        <v>1.55</v>
      </c>
      <c r="G22" s="95">
        <v>2582.7677419354836</v>
      </c>
      <c r="H22" s="95">
        <v>2.7102708022651374</v>
      </c>
      <c r="K22" s="95">
        <v>4003.29</v>
      </c>
      <c r="L22" s="95">
        <v>1588.4</v>
      </c>
      <c r="M22" s="95">
        <v>172</v>
      </c>
      <c r="N22" s="95">
        <v>0</v>
      </c>
      <c r="O22" s="95">
        <v>2270</v>
      </c>
      <c r="P22" s="95">
        <v>150</v>
      </c>
      <c r="Q22" s="95">
        <v>40</v>
      </c>
      <c r="R22" s="95">
        <v>195</v>
      </c>
      <c r="S22" s="95">
        <v>51.65</v>
      </c>
      <c r="T22" s="95">
        <v>8470.34</v>
      </c>
      <c r="U22" s="108">
        <v>0.55271386623164764</v>
      </c>
      <c r="V22" s="95">
        <v>1190</v>
      </c>
      <c r="W22" s="95">
        <v>1540</v>
      </c>
      <c r="X22" s="95">
        <v>2730</v>
      </c>
      <c r="Y22" s="95">
        <v>140</v>
      </c>
      <c r="Z22" s="95">
        <v>233</v>
      </c>
      <c r="AA22" s="95">
        <v>666</v>
      </c>
      <c r="AB22" s="95">
        <v>67</v>
      </c>
      <c r="AC22" s="95">
        <v>90</v>
      </c>
      <c r="AD22" s="95">
        <v>1601</v>
      </c>
      <c r="AE22" s="95">
        <f t="shared" si="1"/>
        <v>2797</v>
      </c>
      <c r="AF22" s="95">
        <v>13997.34</v>
      </c>
      <c r="AG22" s="95">
        <v>1327.6599999999999</v>
      </c>
      <c r="AH22" s="95">
        <v>8.663360522022838E-2</v>
      </c>
    </row>
    <row r="23" spans="1:34" x14ac:dyDescent="0.3">
      <c r="A23" s="95" t="s">
        <v>39</v>
      </c>
      <c r="B23" s="95" t="s">
        <v>59</v>
      </c>
      <c r="C23" s="95">
        <v>8900</v>
      </c>
      <c r="D23" s="106">
        <v>7</v>
      </c>
      <c r="E23" s="106">
        <v>0</v>
      </c>
      <c r="F23" s="95">
        <v>0</v>
      </c>
      <c r="G23" s="95">
        <v>0</v>
      </c>
      <c r="H23" s="95">
        <v>0</v>
      </c>
      <c r="J23" s="95">
        <v>8600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8600</v>
      </c>
      <c r="U23" s="108">
        <v>0.9662921348314607</v>
      </c>
      <c r="V23" s="95">
        <v>0</v>
      </c>
      <c r="W23" s="9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0</v>
      </c>
      <c r="AD23" s="95">
        <v>0</v>
      </c>
      <c r="AE23" s="95">
        <f t="shared" si="1"/>
        <v>0</v>
      </c>
      <c r="AF23" s="95">
        <v>8600</v>
      </c>
      <c r="AG23" s="95">
        <v>300</v>
      </c>
      <c r="AH23" s="95">
        <v>3.3707865168539325E-2</v>
      </c>
    </row>
    <row r="24" spans="1:34" x14ac:dyDescent="0.3">
      <c r="A24" s="95" t="s">
        <v>39</v>
      </c>
      <c r="B24" s="95" t="s">
        <v>34</v>
      </c>
      <c r="C24" s="95">
        <v>59320</v>
      </c>
      <c r="D24" s="106">
        <v>58</v>
      </c>
      <c r="E24" s="106">
        <v>23800</v>
      </c>
      <c r="F24" s="95">
        <v>1.55</v>
      </c>
      <c r="G24" s="95">
        <v>9084.8709677419356</v>
      </c>
      <c r="H24" s="95">
        <v>2.6197400144160268</v>
      </c>
      <c r="J24" s="95">
        <v>8600</v>
      </c>
      <c r="K24" s="95">
        <v>14081.55</v>
      </c>
      <c r="L24" s="95">
        <v>5342.9</v>
      </c>
      <c r="M24" s="95">
        <v>840</v>
      </c>
      <c r="N24" s="95">
        <v>0</v>
      </c>
      <c r="O24" s="95">
        <v>7770</v>
      </c>
      <c r="P24" s="95">
        <v>850</v>
      </c>
      <c r="Q24" s="95">
        <v>160</v>
      </c>
      <c r="R24" s="95">
        <v>650</v>
      </c>
      <c r="S24" s="95">
        <v>171.5</v>
      </c>
      <c r="T24" s="95">
        <v>38465.949999999997</v>
      </c>
      <c r="U24" s="108">
        <v>0.64844824679703295</v>
      </c>
      <c r="V24" s="95">
        <v>4046.0000000000005</v>
      </c>
      <c r="W24" s="95">
        <v>5236</v>
      </c>
      <c r="X24" s="95">
        <v>9282</v>
      </c>
      <c r="Y24" s="95">
        <v>560</v>
      </c>
      <c r="Z24" s="95">
        <v>932</v>
      </c>
      <c r="AA24" s="95">
        <v>2664</v>
      </c>
      <c r="AB24" s="95">
        <v>268</v>
      </c>
      <c r="AC24" s="95">
        <v>360</v>
      </c>
      <c r="AD24" s="95">
        <v>6404</v>
      </c>
      <c r="AE24" s="95">
        <f t="shared" si="1"/>
        <v>11188</v>
      </c>
      <c r="AF24" s="95">
        <v>58935.95</v>
      </c>
      <c r="AG24" s="95">
        <v>384.05000000000291</v>
      </c>
      <c r="AH24" s="95">
        <v>6.4742076871207501E-3</v>
      </c>
    </row>
    <row r="25" spans="1:34" x14ac:dyDescent="0.3">
      <c r="A25" s="105" t="s">
        <v>61</v>
      </c>
      <c r="B25" s="95" t="s">
        <v>38</v>
      </c>
      <c r="C25" s="95">
        <v>23544.53</v>
      </c>
      <c r="D25" s="106">
        <v>24</v>
      </c>
      <c r="E25" s="106">
        <v>11000</v>
      </c>
      <c r="F25" s="95">
        <v>1.55</v>
      </c>
      <c r="G25" s="95">
        <v>3953.483870967742</v>
      </c>
      <c r="H25" s="95">
        <v>2.7823561089443367</v>
      </c>
      <c r="K25" s="95">
        <v>6127.9000000000005</v>
      </c>
      <c r="L25" s="95">
        <v>2329.6</v>
      </c>
      <c r="M25" s="95">
        <v>285</v>
      </c>
      <c r="N25" s="95">
        <v>300</v>
      </c>
      <c r="O25" s="95">
        <v>3510</v>
      </c>
      <c r="P25" s="95">
        <v>300</v>
      </c>
      <c r="Q25" s="95">
        <v>40</v>
      </c>
      <c r="R25" s="95">
        <v>130</v>
      </c>
      <c r="S25" s="95">
        <v>51.65</v>
      </c>
      <c r="T25" s="95">
        <v>13074.15</v>
      </c>
      <c r="U25" s="108">
        <v>0.55529458434719237</v>
      </c>
      <c r="V25" s="95">
        <v>1870.0000000000002</v>
      </c>
      <c r="W25" s="95">
        <v>2420</v>
      </c>
      <c r="X25" s="95">
        <v>4290</v>
      </c>
      <c r="Y25" s="95">
        <v>140</v>
      </c>
      <c r="Z25" s="95">
        <v>233</v>
      </c>
      <c r="AA25" s="95">
        <v>666</v>
      </c>
      <c r="AB25" s="95">
        <v>67</v>
      </c>
      <c r="AC25" s="95">
        <v>90</v>
      </c>
      <c r="AD25" s="95">
        <v>1601</v>
      </c>
      <c r="AE25" s="95">
        <f t="shared" si="1"/>
        <v>2797</v>
      </c>
      <c r="AF25" s="95">
        <v>20161.150000000001</v>
      </c>
      <c r="AG25" s="95">
        <v>3383.3799999999974</v>
      </c>
      <c r="AH25" s="95">
        <v>0.14370131831045246</v>
      </c>
    </row>
    <row r="26" spans="1:34" x14ac:dyDescent="0.3">
      <c r="A26" s="105" t="s">
        <v>61</v>
      </c>
      <c r="B26" s="95" t="s">
        <v>37</v>
      </c>
      <c r="C26" s="95">
        <v>14490</v>
      </c>
      <c r="D26" s="106">
        <v>20</v>
      </c>
      <c r="E26" s="106">
        <v>8000</v>
      </c>
      <c r="F26" s="95">
        <v>1.55</v>
      </c>
      <c r="G26" s="95">
        <v>2399.9612903225807</v>
      </c>
      <c r="H26" s="95">
        <v>3.3333870976413595</v>
      </c>
      <c r="K26" s="95">
        <v>3719.94</v>
      </c>
      <c r="L26" s="95">
        <v>1457.7</v>
      </c>
      <c r="M26" s="95">
        <v>250</v>
      </c>
      <c r="N26" s="95">
        <v>300</v>
      </c>
      <c r="O26" s="95">
        <v>2310</v>
      </c>
      <c r="P26" s="95">
        <v>225</v>
      </c>
      <c r="Q26" s="95">
        <v>30</v>
      </c>
      <c r="R26" s="95">
        <v>99</v>
      </c>
      <c r="S26" s="95">
        <v>44.65</v>
      </c>
      <c r="T26" s="95">
        <v>8436.2899999999991</v>
      </c>
      <c r="U26" s="108">
        <v>0.58221463077984814</v>
      </c>
      <c r="V26" s="95">
        <v>1360</v>
      </c>
      <c r="W26" s="95">
        <v>1760</v>
      </c>
      <c r="X26" s="95">
        <v>3120</v>
      </c>
      <c r="Y26" s="95">
        <v>140</v>
      </c>
      <c r="Z26" s="95">
        <v>233</v>
      </c>
      <c r="AA26" s="95">
        <v>666</v>
      </c>
      <c r="AB26" s="95">
        <v>67</v>
      </c>
      <c r="AC26" s="95">
        <v>90</v>
      </c>
      <c r="AD26" s="95">
        <v>1601</v>
      </c>
      <c r="AE26" s="95">
        <f t="shared" si="1"/>
        <v>2797</v>
      </c>
      <c r="AF26" s="95">
        <v>14353.289999999999</v>
      </c>
      <c r="AG26" s="95">
        <v>136.71000000000095</v>
      </c>
      <c r="AH26" s="95">
        <v>9.434782608695718E-3</v>
      </c>
    </row>
    <row r="27" spans="1:34" x14ac:dyDescent="0.3">
      <c r="A27" s="105" t="s">
        <v>61</v>
      </c>
      <c r="B27" s="95" t="s">
        <v>36</v>
      </c>
      <c r="C27" s="95">
        <v>21150</v>
      </c>
      <c r="D27" s="106">
        <v>22</v>
      </c>
      <c r="E27" s="106">
        <v>10000</v>
      </c>
      <c r="F27" s="95">
        <v>1.55</v>
      </c>
      <c r="G27" s="95">
        <v>3255.7870967741937</v>
      </c>
      <c r="H27" s="95">
        <v>3.071453907384766</v>
      </c>
      <c r="K27" s="95">
        <v>5046.47</v>
      </c>
      <c r="L27" s="95">
        <v>2125.1</v>
      </c>
      <c r="M27" s="95">
        <v>389</v>
      </c>
      <c r="N27" s="95">
        <v>150</v>
      </c>
      <c r="O27" s="95">
        <v>3260</v>
      </c>
      <c r="P27" s="95">
        <v>225</v>
      </c>
      <c r="Q27" s="95">
        <v>30</v>
      </c>
      <c r="R27" s="95">
        <v>99</v>
      </c>
      <c r="S27" s="95">
        <v>51.65</v>
      </c>
      <c r="T27" s="95">
        <v>11376.22</v>
      </c>
      <c r="U27" s="108">
        <v>0.53788274231678479</v>
      </c>
      <c r="V27" s="95">
        <v>1700.0000000000002</v>
      </c>
      <c r="W27" s="95">
        <v>2200</v>
      </c>
      <c r="X27" s="95">
        <v>3900</v>
      </c>
      <c r="Y27" s="95">
        <v>140</v>
      </c>
      <c r="Z27" s="95">
        <v>233</v>
      </c>
      <c r="AA27" s="95">
        <v>666</v>
      </c>
      <c r="AB27" s="95">
        <v>67</v>
      </c>
      <c r="AC27" s="95">
        <v>90</v>
      </c>
      <c r="AD27" s="95">
        <v>1601</v>
      </c>
      <c r="AE27" s="95">
        <f t="shared" si="1"/>
        <v>2797</v>
      </c>
      <c r="AF27" s="95">
        <v>18073.22</v>
      </c>
      <c r="AG27" s="95">
        <v>3076.7799999999988</v>
      </c>
      <c r="AH27" s="95">
        <v>0.14547423167848694</v>
      </c>
    </row>
    <row r="28" spans="1:34" x14ac:dyDescent="0.3">
      <c r="A28" s="105" t="s">
        <v>61</v>
      </c>
      <c r="B28" s="95" t="s">
        <v>35</v>
      </c>
      <c r="C28" s="95">
        <v>22600</v>
      </c>
      <c r="D28" s="106">
        <v>28</v>
      </c>
      <c r="E28" s="106">
        <v>10000</v>
      </c>
      <c r="F28" s="95">
        <v>1.55</v>
      </c>
      <c r="G28" s="95">
        <v>3734.8516129032259</v>
      </c>
      <c r="H28" s="95">
        <v>2.6774825445412174</v>
      </c>
      <c r="K28" s="95">
        <v>5789.02</v>
      </c>
      <c r="L28" s="95">
        <v>2032.7</v>
      </c>
      <c r="M28" s="95">
        <v>345</v>
      </c>
      <c r="N28" s="95">
        <v>150</v>
      </c>
      <c r="O28" s="95">
        <v>3460</v>
      </c>
      <c r="P28" s="95">
        <v>300</v>
      </c>
      <c r="Q28" s="95">
        <v>40</v>
      </c>
      <c r="R28" s="95">
        <v>130</v>
      </c>
      <c r="S28" s="95">
        <v>51.65</v>
      </c>
      <c r="T28" s="95">
        <v>12298.37</v>
      </c>
      <c r="U28" s="108">
        <v>0.54417566371681414</v>
      </c>
      <c r="V28" s="95">
        <v>1700.0000000000002</v>
      </c>
      <c r="W28" s="95">
        <v>2200</v>
      </c>
      <c r="X28" s="95">
        <v>3900</v>
      </c>
      <c r="Y28" s="95">
        <v>140</v>
      </c>
      <c r="Z28" s="95">
        <v>233</v>
      </c>
      <c r="AA28" s="95">
        <v>666</v>
      </c>
      <c r="AB28" s="95">
        <v>67</v>
      </c>
      <c r="AC28" s="95">
        <v>90</v>
      </c>
      <c r="AD28" s="95">
        <v>1601</v>
      </c>
      <c r="AE28" s="95">
        <f t="shared" si="1"/>
        <v>2797</v>
      </c>
      <c r="AF28" s="95">
        <v>18995.370000000003</v>
      </c>
      <c r="AG28" s="95">
        <v>3604.6299999999974</v>
      </c>
      <c r="AH28" s="95">
        <v>0.15949690265486713</v>
      </c>
    </row>
    <row r="29" spans="1:34" x14ac:dyDescent="0.3">
      <c r="A29" s="105" t="s">
        <v>61</v>
      </c>
      <c r="B29" s="95" t="s">
        <v>59</v>
      </c>
      <c r="C29" s="95">
        <v>8700</v>
      </c>
      <c r="D29" s="106">
        <v>6</v>
      </c>
      <c r="E29" s="106">
        <v>0</v>
      </c>
      <c r="F29" s="95">
        <v>0</v>
      </c>
      <c r="G29" s="95">
        <v>0</v>
      </c>
      <c r="H29" s="95">
        <v>0</v>
      </c>
      <c r="J29" s="95">
        <v>8200</v>
      </c>
      <c r="K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95">
        <v>8200</v>
      </c>
      <c r="U29" s="108">
        <v>0.94252873563218387</v>
      </c>
      <c r="V29" s="95">
        <v>0</v>
      </c>
      <c r="W29" s="95">
        <v>0</v>
      </c>
      <c r="X29" s="95">
        <v>0</v>
      </c>
      <c r="Y29" s="95">
        <v>0</v>
      </c>
      <c r="Z29" s="95">
        <v>0</v>
      </c>
      <c r="AA29" s="95">
        <v>0</v>
      </c>
      <c r="AB29" s="95">
        <v>0</v>
      </c>
      <c r="AC29" s="95">
        <v>0</v>
      </c>
      <c r="AD29" s="95">
        <v>0</v>
      </c>
      <c r="AE29" s="95">
        <f t="shared" si="1"/>
        <v>0</v>
      </c>
      <c r="AF29" s="95">
        <v>8200</v>
      </c>
      <c r="AG29" s="95">
        <v>500</v>
      </c>
      <c r="AH29" s="95">
        <v>5.7471264367816091E-2</v>
      </c>
    </row>
    <row r="30" spans="1:34" x14ac:dyDescent="0.3">
      <c r="A30" s="105" t="s">
        <v>61</v>
      </c>
      <c r="B30" s="95" t="s">
        <v>34</v>
      </c>
      <c r="C30" s="95">
        <v>90484.53</v>
      </c>
      <c r="D30" s="106">
        <v>100</v>
      </c>
      <c r="E30" s="106">
        <v>39000</v>
      </c>
      <c r="F30" s="95">
        <v>1.55</v>
      </c>
      <c r="G30" s="95">
        <v>13344.083870967743</v>
      </c>
      <c r="H30" s="95">
        <v>2.9226435008289284</v>
      </c>
      <c r="J30" s="95">
        <v>8200</v>
      </c>
      <c r="K30" s="95">
        <v>20683.330000000002</v>
      </c>
      <c r="L30" s="95">
        <v>7945.0999999999995</v>
      </c>
      <c r="M30" s="95">
        <v>1269</v>
      </c>
      <c r="N30" s="95">
        <v>900</v>
      </c>
      <c r="O30" s="95">
        <v>12540</v>
      </c>
      <c r="P30" s="95">
        <v>1050</v>
      </c>
      <c r="Q30" s="95">
        <v>140</v>
      </c>
      <c r="R30" s="95">
        <v>458</v>
      </c>
      <c r="S30" s="95">
        <v>199.6</v>
      </c>
      <c r="T30" s="95">
        <v>53385.03</v>
      </c>
      <c r="U30" s="108">
        <v>0.5899906868057998</v>
      </c>
      <c r="V30" s="95">
        <v>6630</v>
      </c>
      <c r="W30" s="95">
        <v>8580</v>
      </c>
      <c r="X30" s="95">
        <v>15210</v>
      </c>
      <c r="Y30" s="95">
        <v>560</v>
      </c>
      <c r="Z30" s="95">
        <v>932</v>
      </c>
      <c r="AA30" s="95">
        <v>2664</v>
      </c>
      <c r="AB30" s="95">
        <v>268</v>
      </c>
      <c r="AC30" s="95">
        <v>360</v>
      </c>
      <c r="AD30" s="95">
        <v>6404</v>
      </c>
      <c r="AE30" s="95">
        <f t="shared" si="1"/>
        <v>11188</v>
      </c>
      <c r="AF30" s="95">
        <v>79783.03</v>
      </c>
      <c r="AG30" s="95">
        <v>10701.5</v>
      </c>
      <c r="AH30" s="95">
        <v>0.1182688355678037</v>
      </c>
    </row>
    <row r="31" spans="1:34" x14ac:dyDescent="0.3">
      <c r="A31" s="95" t="s">
        <v>62</v>
      </c>
      <c r="B31" s="95" t="s">
        <v>38</v>
      </c>
      <c r="C31" s="95">
        <v>20093.239999999998</v>
      </c>
      <c r="D31" s="106">
        <v>18</v>
      </c>
      <c r="E31" s="106">
        <v>9502</v>
      </c>
      <c r="F31" s="95">
        <v>1.6</v>
      </c>
      <c r="G31" s="95">
        <v>3655.7</v>
      </c>
      <c r="H31" s="95">
        <v>2.5992286019093473</v>
      </c>
      <c r="I31" s="95">
        <v>2.1146327089033887</v>
      </c>
      <c r="K31" s="95">
        <v>5849.12</v>
      </c>
      <c r="L31" s="95">
        <v>2060.6</v>
      </c>
      <c r="M31" s="95">
        <v>210</v>
      </c>
      <c r="N31" s="95">
        <v>0</v>
      </c>
      <c r="O31" s="95">
        <v>2950</v>
      </c>
      <c r="P31" s="95">
        <v>300</v>
      </c>
      <c r="Q31" s="95">
        <v>40</v>
      </c>
      <c r="R31" s="95">
        <v>130</v>
      </c>
      <c r="S31" s="95">
        <v>60</v>
      </c>
      <c r="T31" s="95">
        <v>11599.72</v>
      </c>
      <c r="U31" s="108">
        <v>0.57729465233083366</v>
      </c>
      <c r="V31" s="95">
        <v>1615.3400000000001</v>
      </c>
      <c r="W31" s="95">
        <v>2090.44</v>
      </c>
      <c r="X31" s="95">
        <v>3705.78</v>
      </c>
      <c r="Y31" s="95">
        <v>140</v>
      </c>
      <c r="Z31" s="95">
        <v>233</v>
      </c>
      <c r="AA31" s="95">
        <v>666</v>
      </c>
      <c r="AB31" s="95">
        <v>67</v>
      </c>
      <c r="AC31" s="95">
        <v>90</v>
      </c>
      <c r="AD31" s="95">
        <v>1601</v>
      </c>
      <c r="AE31" s="95">
        <f t="shared" si="1"/>
        <v>2797</v>
      </c>
      <c r="AF31" s="95">
        <v>18102.5</v>
      </c>
      <c r="AG31" s="95">
        <v>1990.739999999998</v>
      </c>
      <c r="AH31" s="95">
        <v>9.9075111828654722E-2</v>
      </c>
    </row>
    <row r="32" spans="1:34" x14ac:dyDescent="0.3">
      <c r="A32" s="95" t="s">
        <v>62</v>
      </c>
      <c r="B32" s="95" t="s">
        <v>37</v>
      </c>
      <c r="C32" s="95">
        <v>17075.599999999999</v>
      </c>
      <c r="D32" s="106">
        <v>16</v>
      </c>
      <c r="E32" s="106">
        <v>8139</v>
      </c>
      <c r="F32" s="95">
        <v>1.6</v>
      </c>
      <c r="G32" s="95">
        <v>2847.8249999999994</v>
      </c>
      <c r="H32" s="95">
        <v>2.8579705564773121</v>
      </c>
      <c r="I32" s="95">
        <v>2.0979972969652292</v>
      </c>
      <c r="K32" s="95">
        <v>4556.5199999999995</v>
      </c>
      <c r="L32" s="95">
        <v>1721.0999999999997</v>
      </c>
      <c r="M32" s="95">
        <v>260</v>
      </c>
      <c r="N32" s="95">
        <v>0</v>
      </c>
      <c r="O32" s="95">
        <v>2670</v>
      </c>
      <c r="P32" s="95">
        <v>300</v>
      </c>
      <c r="Q32" s="95">
        <v>40</v>
      </c>
      <c r="R32" s="95">
        <v>130</v>
      </c>
      <c r="S32" s="95">
        <v>60</v>
      </c>
      <c r="T32" s="95">
        <v>9737.619999999999</v>
      </c>
      <c r="U32" s="108">
        <v>0.57026517369814234</v>
      </c>
      <c r="V32" s="95">
        <v>1383.63</v>
      </c>
      <c r="W32" s="95">
        <v>1790.58</v>
      </c>
      <c r="X32" s="95">
        <v>3174.21</v>
      </c>
      <c r="Y32" s="95">
        <v>140</v>
      </c>
      <c r="Z32" s="95">
        <v>233</v>
      </c>
      <c r="AA32" s="95">
        <v>666</v>
      </c>
      <c r="AB32" s="95">
        <v>67</v>
      </c>
      <c r="AC32" s="95">
        <v>90</v>
      </c>
      <c r="AD32" s="95">
        <v>1601</v>
      </c>
      <c r="AE32" s="95">
        <f t="shared" si="1"/>
        <v>2797</v>
      </c>
      <c r="AF32" s="95">
        <v>15708.829999999998</v>
      </c>
      <c r="AG32" s="95">
        <v>1366.7700000000004</v>
      </c>
      <c r="AH32" s="95">
        <v>8.0042282555225025E-2</v>
      </c>
    </row>
    <row r="33" spans="1:34" x14ac:dyDescent="0.3">
      <c r="A33" s="95" t="s">
        <v>62</v>
      </c>
      <c r="B33" s="95" t="s">
        <v>36</v>
      </c>
      <c r="C33" s="95">
        <v>20100</v>
      </c>
      <c r="D33" s="106">
        <v>17</v>
      </c>
      <c r="E33" s="106">
        <v>9303</v>
      </c>
      <c r="F33" s="95">
        <v>1.6</v>
      </c>
      <c r="G33" s="95">
        <v>3415.6687499999998</v>
      </c>
      <c r="H33" s="95">
        <v>2.7236247660139763</v>
      </c>
      <c r="I33" s="95">
        <v>2.1605933569816189</v>
      </c>
      <c r="K33" s="95">
        <v>5465.07</v>
      </c>
      <c r="L33" s="95">
        <v>2148.3000000000002</v>
      </c>
      <c r="M33" s="95">
        <v>220</v>
      </c>
      <c r="N33" s="95">
        <v>0</v>
      </c>
      <c r="O33" s="95">
        <v>3060</v>
      </c>
      <c r="P33" s="95">
        <v>300</v>
      </c>
      <c r="Q33" s="95">
        <v>40</v>
      </c>
      <c r="R33" s="95">
        <v>130</v>
      </c>
      <c r="S33" s="95">
        <v>60</v>
      </c>
      <c r="T33" s="95">
        <v>11423.369999999999</v>
      </c>
      <c r="U33" s="108">
        <v>0.5683268656716417</v>
      </c>
      <c r="V33" s="95">
        <v>1581.5100000000002</v>
      </c>
      <c r="W33" s="95">
        <v>2046.66</v>
      </c>
      <c r="X33" s="95">
        <v>3628.17</v>
      </c>
      <c r="Y33" s="95">
        <v>140</v>
      </c>
      <c r="Z33" s="95">
        <v>233</v>
      </c>
      <c r="AA33" s="95">
        <v>666</v>
      </c>
      <c r="AB33" s="95">
        <v>67</v>
      </c>
      <c r="AC33" s="95">
        <v>90</v>
      </c>
      <c r="AD33" s="95">
        <v>1601</v>
      </c>
      <c r="AE33" s="95">
        <f t="shared" si="1"/>
        <v>2797</v>
      </c>
      <c r="AF33" s="95">
        <v>17848.54</v>
      </c>
      <c r="AG33" s="95">
        <v>2251.4599999999991</v>
      </c>
      <c r="AH33" s="95">
        <v>0.11201293532338304</v>
      </c>
    </row>
    <row r="34" spans="1:34" x14ac:dyDescent="0.3">
      <c r="A34" s="95" t="s">
        <v>62</v>
      </c>
      <c r="B34" s="95" t="s">
        <v>35</v>
      </c>
      <c r="C34" s="95">
        <v>18615.09</v>
      </c>
      <c r="D34" s="106">
        <v>17</v>
      </c>
      <c r="E34" s="106">
        <v>8145</v>
      </c>
      <c r="F34" s="95">
        <v>1.6</v>
      </c>
      <c r="G34" s="95">
        <v>3088.53125</v>
      </c>
      <c r="H34" s="95">
        <v>2.6371758420770393</v>
      </c>
      <c r="I34" s="95">
        <v>2.2854622467771639</v>
      </c>
      <c r="K34" s="95">
        <v>4941.6500000000005</v>
      </c>
      <c r="L34" s="95">
        <v>1836.4</v>
      </c>
      <c r="M34" s="95">
        <v>170</v>
      </c>
      <c r="N34" s="95">
        <v>0</v>
      </c>
      <c r="O34" s="95">
        <v>2790</v>
      </c>
      <c r="P34" s="95">
        <v>300</v>
      </c>
      <c r="Q34" s="95">
        <v>40</v>
      </c>
      <c r="R34" s="95">
        <v>130</v>
      </c>
      <c r="S34" s="95">
        <v>60</v>
      </c>
      <c r="T34" s="95">
        <v>10268.050000000001</v>
      </c>
      <c r="U34" s="108">
        <v>0.55159819264908205</v>
      </c>
      <c r="V34" s="95">
        <v>1384.65</v>
      </c>
      <c r="W34" s="95">
        <v>1791.9</v>
      </c>
      <c r="X34" s="95">
        <v>3176.55</v>
      </c>
      <c r="Y34" s="95">
        <v>140</v>
      </c>
      <c r="Z34" s="95">
        <v>233</v>
      </c>
      <c r="AA34" s="95">
        <v>666</v>
      </c>
      <c r="AB34" s="95">
        <v>67</v>
      </c>
      <c r="AC34" s="95">
        <v>90</v>
      </c>
      <c r="AD34" s="95">
        <v>1601</v>
      </c>
      <c r="AE34" s="95">
        <f t="shared" si="1"/>
        <v>2797</v>
      </c>
      <c r="AF34" s="95">
        <v>16241.600000000002</v>
      </c>
      <c r="AG34" s="95">
        <v>2373.489999999998</v>
      </c>
      <c r="AH34" s="95">
        <v>0.12750354685365464</v>
      </c>
    </row>
    <row r="35" spans="1:34" x14ac:dyDescent="0.3">
      <c r="A35" s="95" t="s">
        <v>62</v>
      </c>
      <c r="B35" s="95" t="s">
        <v>59</v>
      </c>
      <c r="C35" s="95">
        <v>2700</v>
      </c>
      <c r="F35" s="95">
        <v>0</v>
      </c>
      <c r="G35" s="95">
        <v>0</v>
      </c>
      <c r="H35" s="95">
        <v>0</v>
      </c>
      <c r="J35" s="95">
        <v>2600</v>
      </c>
      <c r="N35" s="95"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95">
        <v>2600</v>
      </c>
      <c r="U35" s="108">
        <v>0.96296296296296291</v>
      </c>
      <c r="V35" s="95">
        <v>0</v>
      </c>
      <c r="W35" s="95">
        <v>0</v>
      </c>
      <c r="X35" s="95">
        <v>0</v>
      </c>
      <c r="Y35" s="95">
        <v>0</v>
      </c>
      <c r="Z35" s="95">
        <v>0</v>
      </c>
      <c r="AA35" s="95">
        <v>0</v>
      </c>
      <c r="AB35" s="95">
        <v>0</v>
      </c>
      <c r="AC35" s="95">
        <v>0</v>
      </c>
      <c r="AD35" s="95">
        <v>0</v>
      </c>
      <c r="AE35" s="95">
        <f t="shared" si="1"/>
        <v>0</v>
      </c>
      <c r="AF35" s="95">
        <v>2600</v>
      </c>
      <c r="AG35" s="95">
        <v>100</v>
      </c>
      <c r="AH35" s="95">
        <v>3.7037037037037035E-2</v>
      </c>
    </row>
    <row r="36" spans="1:34" x14ac:dyDescent="0.3">
      <c r="A36" s="95" t="s">
        <v>62</v>
      </c>
      <c r="B36" s="95" t="s">
        <v>34</v>
      </c>
      <c r="C36" s="95">
        <v>78583.929999999993</v>
      </c>
      <c r="D36" s="106">
        <v>68</v>
      </c>
      <c r="E36" s="106">
        <v>35089</v>
      </c>
      <c r="F36" s="95">
        <v>1.55</v>
      </c>
      <c r="G36" s="95">
        <v>13427.329032258065</v>
      </c>
      <c r="H36" s="95">
        <v>2.613252413469688</v>
      </c>
      <c r="J36" s="95">
        <v>2600</v>
      </c>
      <c r="K36" s="95">
        <v>20812.36</v>
      </c>
      <c r="L36" s="95">
        <v>7766.4</v>
      </c>
      <c r="M36" s="95">
        <v>860</v>
      </c>
      <c r="N36" s="95">
        <v>0</v>
      </c>
      <c r="O36" s="95">
        <v>11470</v>
      </c>
      <c r="P36" s="95">
        <v>1200</v>
      </c>
      <c r="Q36" s="95">
        <v>160</v>
      </c>
      <c r="R36" s="95">
        <v>520</v>
      </c>
      <c r="S36" s="95">
        <v>240</v>
      </c>
      <c r="T36" s="95">
        <v>45628.76</v>
      </c>
      <c r="U36" s="108">
        <v>0.58063728805622228</v>
      </c>
      <c r="V36" s="95">
        <v>5965.130000000001</v>
      </c>
      <c r="W36" s="95">
        <v>7719.58</v>
      </c>
      <c r="X36" s="95">
        <v>13684.710000000001</v>
      </c>
      <c r="Y36" s="95">
        <v>560</v>
      </c>
      <c r="Z36" s="95">
        <v>932</v>
      </c>
      <c r="AA36" s="95">
        <v>2664</v>
      </c>
      <c r="AB36" s="95">
        <v>268</v>
      </c>
      <c r="AC36" s="95">
        <v>360</v>
      </c>
      <c r="AD36" s="95">
        <v>6404</v>
      </c>
      <c r="AE36" s="95">
        <f t="shared" si="1"/>
        <v>11188</v>
      </c>
      <c r="AF36" s="95">
        <v>70501.47</v>
      </c>
      <c r="AG36" s="95">
        <v>8082.4599999999919</v>
      </c>
      <c r="AH36" s="95">
        <v>0.10285130814913421</v>
      </c>
    </row>
    <row r="37" spans="1:34" x14ac:dyDescent="0.3">
      <c r="A37" s="95" t="s">
        <v>67</v>
      </c>
      <c r="B37" s="95" t="s">
        <v>38</v>
      </c>
      <c r="C37" s="95">
        <v>20427.16</v>
      </c>
      <c r="D37" s="106">
        <v>22</v>
      </c>
      <c r="E37" s="106">
        <v>10017</v>
      </c>
      <c r="F37" s="95">
        <v>1.7</v>
      </c>
      <c r="G37" s="95">
        <v>3720.7882352941178</v>
      </c>
      <c r="H37" s="95">
        <v>2.6921714880148735</v>
      </c>
      <c r="I37" s="95">
        <v>2.0392492762304082</v>
      </c>
      <c r="K37" s="95">
        <v>6325.34</v>
      </c>
      <c r="L37" s="95">
        <v>2181.5</v>
      </c>
      <c r="M37" s="95">
        <v>225</v>
      </c>
      <c r="N37" s="95">
        <v>0</v>
      </c>
      <c r="O37" s="95">
        <v>3235</v>
      </c>
      <c r="P37" s="95">
        <v>300</v>
      </c>
      <c r="Q37" s="95">
        <v>40</v>
      </c>
      <c r="R37" s="95">
        <v>130</v>
      </c>
      <c r="S37" s="95">
        <v>62</v>
      </c>
      <c r="T37" s="95">
        <v>12498.84</v>
      </c>
      <c r="U37" s="108">
        <v>0.61187360357484843</v>
      </c>
      <c r="V37" s="95">
        <v>1702.89</v>
      </c>
      <c r="W37" s="95">
        <v>2203.7400000000002</v>
      </c>
      <c r="X37" s="95">
        <v>3906.63</v>
      </c>
      <c r="Y37" s="95">
        <v>140</v>
      </c>
      <c r="Z37" s="95">
        <v>233</v>
      </c>
      <c r="AA37" s="95">
        <v>666</v>
      </c>
      <c r="AB37" s="95">
        <v>67</v>
      </c>
      <c r="AC37" s="95">
        <v>90</v>
      </c>
      <c r="AD37" s="95">
        <v>1601</v>
      </c>
      <c r="AE37" s="95">
        <f t="shared" si="1"/>
        <v>2797</v>
      </c>
      <c r="AF37" s="95">
        <v>19202.47</v>
      </c>
      <c r="AG37" s="95">
        <v>1224.6899999999987</v>
      </c>
      <c r="AH37" s="95">
        <v>5.9954002416390664E-2</v>
      </c>
    </row>
    <row r="38" spans="1:34" x14ac:dyDescent="0.3">
      <c r="A38" s="95" t="s">
        <v>67</v>
      </c>
      <c r="B38" s="95" t="s">
        <v>37</v>
      </c>
      <c r="C38" s="95">
        <v>22650</v>
      </c>
      <c r="D38" s="106">
        <v>22</v>
      </c>
      <c r="E38" s="106">
        <v>10671</v>
      </c>
      <c r="F38" s="95">
        <v>1.7</v>
      </c>
      <c r="G38" s="95">
        <v>3932.2176470588238</v>
      </c>
      <c r="H38" s="95">
        <v>2.7137358502985141</v>
      </c>
      <c r="I38" s="95">
        <v>2.1225752038234469</v>
      </c>
      <c r="K38" s="95">
        <v>6684.77</v>
      </c>
      <c r="L38" s="95">
        <v>2515.9</v>
      </c>
      <c r="M38" s="95">
        <v>295</v>
      </c>
      <c r="N38" s="95">
        <v>0</v>
      </c>
      <c r="O38" s="95">
        <v>3320</v>
      </c>
      <c r="P38" s="95">
        <v>300</v>
      </c>
      <c r="Q38" s="95">
        <v>40</v>
      </c>
      <c r="R38" s="95">
        <v>130</v>
      </c>
      <c r="S38" s="95">
        <v>62</v>
      </c>
      <c r="T38" s="95">
        <v>13347.67</v>
      </c>
      <c r="U38" s="108">
        <v>0.58930110375275935</v>
      </c>
      <c r="V38" s="95">
        <v>1814.0700000000002</v>
      </c>
      <c r="W38" s="95">
        <v>2347.62</v>
      </c>
      <c r="X38" s="95">
        <v>4161.6900000000005</v>
      </c>
      <c r="Y38" s="95">
        <v>140</v>
      </c>
      <c r="Z38" s="95">
        <v>233</v>
      </c>
      <c r="AA38" s="95">
        <v>666</v>
      </c>
      <c r="AB38" s="95">
        <v>67</v>
      </c>
      <c r="AC38" s="95">
        <v>90</v>
      </c>
      <c r="AD38" s="95">
        <v>1601</v>
      </c>
      <c r="AE38" s="95">
        <f t="shared" si="1"/>
        <v>2797</v>
      </c>
      <c r="AF38" s="95">
        <v>20306.36</v>
      </c>
      <c r="AG38" s="95">
        <v>2343.6399999999994</v>
      </c>
      <c r="AH38" s="95">
        <v>0.10347196467991167</v>
      </c>
    </row>
    <row r="39" spans="1:34" x14ac:dyDescent="0.3">
      <c r="A39" s="95" t="s">
        <v>67</v>
      </c>
      <c r="B39" s="95" t="s">
        <v>36</v>
      </c>
      <c r="C39" s="95">
        <v>24845</v>
      </c>
      <c r="D39" s="106">
        <v>25</v>
      </c>
      <c r="E39" s="106">
        <v>10990</v>
      </c>
      <c r="F39" s="95">
        <v>1.7</v>
      </c>
      <c r="G39" s="95">
        <v>3877.9823529411765</v>
      </c>
      <c r="H39" s="95">
        <v>2.8339479140911661</v>
      </c>
      <c r="I39" s="95">
        <v>2.2606915377616015</v>
      </c>
      <c r="K39" s="95">
        <v>6592.57</v>
      </c>
      <c r="L39" s="95">
        <v>2377.1</v>
      </c>
      <c r="M39" s="95">
        <v>255</v>
      </c>
      <c r="N39" s="95">
        <v>0</v>
      </c>
      <c r="O39" s="95">
        <v>3670</v>
      </c>
      <c r="P39" s="95">
        <v>300</v>
      </c>
      <c r="Q39" s="95">
        <v>40</v>
      </c>
      <c r="R39" s="95">
        <v>130</v>
      </c>
      <c r="S39" s="95">
        <v>69</v>
      </c>
      <c r="T39" s="95">
        <v>13433.67</v>
      </c>
      <c r="U39" s="108">
        <v>0.5406991346347354</v>
      </c>
      <c r="V39" s="95">
        <v>1868.3000000000002</v>
      </c>
      <c r="W39" s="95">
        <v>2417.8000000000002</v>
      </c>
      <c r="X39" s="95">
        <v>4286.1000000000004</v>
      </c>
      <c r="Y39" s="95">
        <v>140</v>
      </c>
      <c r="Z39" s="95">
        <v>233</v>
      </c>
      <c r="AA39" s="95">
        <v>666</v>
      </c>
      <c r="AB39" s="95">
        <v>67</v>
      </c>
      <c r="AC39" s="95">
        <v>90</v>
      </c>
      <c r="AD39" s="95">
        <v>1601</v>
      </c>
      <c r="AE39" s="95">
        <f t="shared" si="1"/>
        <v>2797</v>
      </c>
      <c r="AF39" s="95">
        <v>20516.77</v>
      </c>
      <c r="AG39" s="95">
        <v>4328.2299999999996</v>
      </c>
      <c r="AH39" s="95">
        <v>0.17420929764540147</v>
      </c>
    </row>
    <row r="40" spans="1:34" x14ac:dyDescent="0.3">
      <c r="A40" s="95" t="s">
        <v>67</v>
      </c>
      <c r="B40" s="95" t="s">
        <v>35</v>
      </c>
      <c r="C40" s="95">
        <v>20667.53</v>
      </c>
      <c r="D40" s="106">
        <v>21</v>
      </c>
      <c r="E40" s="106">
        <v>9966</v>
      </c>
      <c r="F40" s="95">
        <v>1.7</v>
      </c>
      <c r="G40" s="95">
        <v>3674.2588235294115</v>
      </c>
      <c r="H40" s="95">
        <v>2.712383770076078</v>
      </c>
      <c r="I40" s="95">
        <v>2.0738039333734695</v>
      </c>
      <c r="K40" s="95">
        <v>6246.24</v>
      </c>
      <c r="L40" s="95">
        <v>2208.4</v>
      </c>
      <c r="M40" s="95">
        <v>239.4</v>
      </c>
      <c r="N40" s="95">
        <v>0</v>
      </c>
      <c r="O40" s="95">
        <v>3230</v>
      </c>
      <c r="P40" s="95">
        <v>300</v>
      </c>
      <c r="Q40" s="95">
        <v>40</v>
      </c>
      <c r="R40" s="95">
        <v>130</v>
      </c>
      <c r="S40" s="95">
        <v>64</v>
      </c>
      <c r="T40" s="95">
        <v>12458.039999999999</v>
      </c>
      <c r="U40" s="108">
        <v>0.60278320631444593</v>
      </c>
      <c r="V40" s="95">
        <v>1694.22</v>
      </c>
      <c r="W40" s="95">
        <v>2192.52</v>
      </c>
      <c r="X40" s="95">
        <v>3886.74</v>
      </c>
      <c r="Y40" s="95">
        <v>140</v>
      </c>
      <c r="Z40" s="95">
        <v>233</v>
      </c>
      <c r="AA40" s="95">
        <v>666</v>
      </c>
      <c r="AB40" s="95">
        <v>67</v>
      </c>
      <c r="AC40" s="95">
        <v>90</v>
      </c>
      <c r="AD40" s="95">
        <v>1601</v>
      </c>
      <c r="AE40" s="95">
        <f t="shared" si="1"/>
        <v>2797</v>
      </c>
      <c r="AF40" s="95">
        <v>19141.78</v>
      </c>
      <c r="AG40" s="95">
        <v>1525.75</v>
      </c>
      <c r="AH40" s="95">
        <v>7.3823528984837572E-2</v>
      </c>
    </row>
    <row r="41" spans="1:34" x14ac:dyDescent="0.3">
      <c r="A41" s="95" t="s">
        <v>67</v>
      </c>
      <c r="B41" s="95" t="s">
        <v>59</v>
      </c>
      <c r="C41" s="95">
        <v>8200</v>
      </c>
      <c r="F41" s="95">
        <v>0</v>
      </c>
      <c r="G41" s="95">
        <v>0</v>
      </c>
      <c r="H41" s="95">
        <v>0</v>
      </c>
      <c r="J41" s="95">
        <v>7500</v>
      </c>
      <c r="N41" s="95">
        <v>0</v>
      </c>
      <c r="O41" s="95">
        <v>0</v>
      </c>
      <c r="P41" s="95">
        <v>0</v>
      </c>
      <c r="Q41" s="95">
        <v>0</v>
      </c>
      <c r="R41" s="95">
        <v>0</v>
      </c>
      <c r="S41" s="95">
        <v>0</v>
      </c>
      <c r="T41" s="95">
        <v>7500</v>
      </c>
      <c r="U41" s="108">
        <v>0.91463414634146345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  <c r="AA41" s="95">
        <v>0</v>
      </c>
      <c r="AB41" s="95">
        <v>0</v>
      </c>
      <c r="AC41" s="95">
        <v>0</v>
      </c>
      <c r="AD41" s="95">
        <v>0</v>
      </c>
      <c r="AE41" s="95">
        <f t="shared" si="1"/>
        <v>0</v>
      </c>
      <c r="AF41" s="95">
        <v>7500</v>
      </c>
      <c r="AG41" s="95">
        <v>700</v>
      </c>
      <c r="AH41" s="95">
        <v>8.5365853658536592E-2</v>
      </c>
    </row>
    <row r="42" spans="1:34" x14ac:dyDescent="0.3">
      <c r="A42" s="95" t="s">
        <v>67</v>
      </c>
      <c r="B42" s="95" t="s">
        <v>34</v>
      </c>
      <c r="C42" s="95">
        <v>96789.69</v>
      </c>
      <c r="D42" s="106">
        <v>90</v>
      </c>
      <c r="E42" s="106">
        <v>41644</v>
      </c>
      <c r="F42" s="95">
        <v>1.55</v>
      </c>
      <c r="G42" s="95">
        <v>16676.722580645161</v>
      </c>
      <c r="H42" s="95">
        <v>2.4971333425148905</v>
      </c>
      <c r="J42" s="95">
        <v>7500</v>
      </c>
      <c r="K42" s="95">
        <v>25848.92</v>
      </c>
      <c r="L42" s="95">
        <v>9282.9</v>
      </c>
      <c r="M42" s="95">
        <v>1014.4</v>
      </c>
      <c r="N42" s="95">
        <v>0</v>
      </c>
      <c r="O42" s="95">
        <v>13455</v>
      </c>
      <c r="P42" s="95">
        <v>1200</v>
      </c>
      <c r="Q42" s="95">
        <v>160</v>
      </c>
      <c r="R42" s="95">
        <v>520</v>
      </c>
      <c r="S42" s="95">
        <v>257</v>
      </c>
      <c r="T42" s="95">
        <v>59238.22</v>
      </c>
      <c r="U42" s="108">
        <v>0.61203026892637014</v>
      </c>
      <c r="V42" s="95">
        <v>7079.4800000000005</v>
      </c>
      <c r="W42" s="95">
        <v>9161.68</v>
      </c>
      <c r="X42" s="95">
        <v>16241.16</v>
      </c>
      <c r="Y42" s="95">
        <v>560</v>
      </c>
      <c r="Z42" s="95">
        <v>932</v>
      </c>
      <c r="AA42" s="95">
        <v>2664</v>
      </c>
      <c r="AB42" s="95">
        <v>268</v>
      </c>
      <c r="AC42" s="95">
        <v>360</v>
      </c>
      <c r="AD42" s="95">
        <v>6404</v>
      </c>
      <c r="AE42" s="95">
        <f t="shared" si="1"/>
        <v>11188</v>
      </c>
      <c r="AF42" s="95">
        <v>86667.38</v>
      </c>
      <c r="AG42" s="95">
        <v>10122.309999999998</v>
      </c>
      <c r="AH42" s="95">
        <v>0.10458045686477555</v>
      </c>
    </row>
    <row r="43" spans="1:34" x14ac:dyDescent="0.3">
      <c r="A43" s="95" t="s">
        <v>68</v>
      </c>
      <c r="B43" s="95" t="s">
        <v>38</v>
      </c>
      <c r="C43" s="95">
        <v>22992.5</v>
      </c>
      <c r="D43" s="106">
        <v>25</v>
      </c>
      <c r="E43" s="106">
        <v>10027</v>
      </c>
      <c r="F43" s="95">
        <v>1.7</v>
      </c>
      <c r="G43" s="95">
        <v>4088.9235294117648</v>
      </c>
      <c r="H43" s="95">
        <v>2.4522346597766993</v>
      </c>
      <c r="I43" s="95">
        <v>2.2930587413982249</v>
      </c>
      <c r="K43" s="95">
        <v>6951.17</v>
      </c>
      <c r="L43" s="95">
        <v>2097.8999999999996</v>
      </c>
      <c r="M43" s="95">
        <v>464</v>
      </c>
      <c r="N43" s="95">
        <v>0</v>
      </c>
      <c r="O43" s="95">
        <v>3535</v>
      </c>
      <c r="P43" s="95">
        <v>300</v>
      </c>
      <c r="Q43" s="95">
        <v>40</v>
      </c>
      <c r="R43" s="95">
        <v>130</v>
      </c>
      <c r="S43" s="95">
        <v>67.349999999999994</v>
      </c>
      <c r="T43" s="95">
        <v>13585.42</v>
      </c>
      <c r="U43" s="108">
        <v>0.59086310753506577</v>
      </c>
      <c r="V43" s="95">
        <v>1704.5900000000001</v>
      </c>
      <c r="W43" s="95">
        <v>2205.94</v>
      </c>
      <c r="X43" s="95">
        <v>3910.53</v>
      </c>
      <c r="Y43" s="95">
        <v>140</v>
      </c>
      <c r="Z43" s="95">
        <v>233</v>
      </c>
      <c r="AA43" s="95">
        <v>666</v>
      </c>
      <c r="AB43" s="95">
        <v>67</v>
      </c>
      <c r="AC43" s="95">
        <v>90</v>
      </c>
      <c r="AD43" s="95">
        <v>1601</v>
      </c>
      <c r="AE43" s="95">
        <f t="shared" si="1"/>
        <v>2797</v>
      </c>
      <c r="AF43" s="95">
        <v>20292.95</v>
      </c>
      <c r="AG43" s="95">
        <v>2699.5499999999993</v>
      </c>
      <c r="AH43" s="95">
        <v>0.1174100250081548</v>
      </c>
    </row>
    <row r="44" spans="1:34" x14ac:dyDescent="0.3">
      <c r="A44" s="95" t="s">
        <v>68</v>
      </c>
      <c r="B44" s="95" t="s">
        <v>37</v>
      </c>
      <c r="C44" s="95">
        <v>20438.800000000003</v>
      </c>
      <c r="D44" s="106">
        <v>28</v>
      </c>
      <c r="E44" s="106">
        <v>8934</v>
      </c>
      <c r="F44" s="95">
        <v>1.7</v>
      </c>
      <c r="G44" s="95">
        <v>3281.3235294117649</v>
      </c>
      <c r="H44" s="95">
        <v>2.7226818446645451</v>
      </c>
      <c r="I44" s="95">
        <v>2.2877546451757333</v>
      </c>
      <c r="K44" s="95">
        <v>5578.25</v>
      </c>
      <c r="L44" s="95">
        <v>1935.8</v>
      </c>
      <c r="M44" s="95">
        <v>350</v>
      </c>
      <c r="N44" s="95">
        <v>100</v>
      </c>
      <c r="O44" s="95">
        <v>3270</v>
      </c>
      <c r="P44" s="95">
        <v>300</v>
      </c>
      <c r="Q44" s="95">
        <v>40</v>
      </c>
      <c r="R44" s="95">
        <v>130</v>
      </c>
      <c r="S44" s="95">
        <v>65.650000000000006</v>
      </c>
      <c r="T44" s="95">
        <v>11769.699999999999</v>
      </c>
      <c r="U44" s="108">
        <v>0.57585083272990578</v>
      </c>
      <c r="V44" s="95">
        <v>1518.7800000000002</v>
      </c>
      <c r="W44" s="95">
        <v>1965.48</v>
      </c>
      <c r="X44" s="95">
        <v>3484.26</v>
      </c>
      <c r="Y44" s="95">
        <v>140</v>
      </c>
      <c r="Z44" s="95">
        <v>233</v>
      </c>
      <c r="AA44" s="95">
        <v>666</v>
      </c>
      <c r="AB44" s="95">
        <v>67</v>
      </c>
      <c r="AC44" s="95">
        <v>90</v>
      </c>
      <c r="AD44" s="95">
        <v>1601</v>
      </c>
      <c r="AE44" s="95">
        <f t="shared" si="1"/>
        <v>2797</v>
      </c>
      <c r="AF44" s="95">
        <v>18050.96</v>
      </c>
      <c r="AG44" s="95">
        <v>2387.8400000000038</v>
      </c>
      <c r="AH44" s="95">
        <v>0.11682877664050743</v>
      </c>
    </row>
    <row r="45" spans="1:34" x14ac:dyDescent="0.3">
      <c r="A45" s="95" t="s">
        <v>68</v>
      </c>
      <c r="B45" s="95" t="s">
        <v>36</v>
      </c>
      <c r="C45" s="95">
        <v>22157.439999999999</v>
      </c>
      <c r="D45" s="106">
        <v>22</v>
      </c>
      <c r="E45" s="106">
        <v>10164</v>
      </c>
      <c r="F45" s="95">
        <v>1.7</v>
      </c>
      <c r="G45" s="95">
        <v>3664.2529411764708</v>
      </c>
      <c r="H45" s="95">
        <v>2.7738259784917236</v>
      </c>
      <c r="I45" s="95">
        <v>2.179992129083038</v>
      </c>
      <c r="K45" s="95">
        <v>6229.2300000000005</v>
      </c>
      <c r="L45" s="95">
        <v>2420.6000000000004</v>
      </c>
      <c r="M45" s="95">
        <v>245</v>
      </c>
      <c r="N45" s="95">
        <v>0</v>
      </c>
      <c r="O45" s="95">
        <v>3530</v>
      </c>
      <c r="P45" s="95">
        <v>300</v>
      </c>
      <c r="Q45" s="95">
        <v>40</v>
      </c>
      <c r="R45" s="95">
        <v>130</v>
      </c>
      <c r="S45" s="95">
        <v>67.349999999999994</v>
      </c>
      <c r="T45" s="95">
        <v>12962.180000000002</v>
      </c>
      <c r="U45" s="108">
        <v>0.5850035022096417</v>
      </c>
      <c r="V45" s="95">
        <v>1727.88</v>
      </c>
      <c r="W45" s="95">
        <v>2236.08</v>
      </c>
      <c r="X45" s="95">
        <v>3963.96</v>
      </c>
      <c r="Y45" s="95">
        <v>140</v>
      </c>
      <c r="Z45" s="95">
        <v>233</v>
      </c>
      <c r="AA45" s="95">
        <v>666</v>
      </c>
      <c r="AB45" s="95">
        <v>67</v>
      </c>
      <c r="AC45" s="95">
        <v>90</v>
      </c>
      <c r="AD45" s="95">
        <v>1601</v>
      </c>
      <c r="AE45" s="95">
        <f t="shared" si="1"/>
        <v>2797</v>
      </c>
      <c r="AF45" s="95">
        <v>19723.140000000003</v>
      </c>
      <c r="AG45" s="95">
        <v>2434.2999999999956</v>
      </c>
      <c r="AH45" s="95">
        <v>0.10986377487651984</v>
      </c>
    </row>
    <row r="46" spans="1:34" x14ac:dyDescent="0.3">
      <c r="A46" s="95" t="s">
        <v>68</v>
      </c>
      <c r="B46" s="95" t="s">
        <v>35</v>
      </c>
      <c r="C46" s="95">
        <v>21070.2</v>
      </c>
      <c r="D46" s="106">
        <v>23</v>
      </c>
      <c r="E46" s="106">
        <v>9194</v>
      </c>
      <c r="F46" s="95">
        <v>1.7</v>
      </c>
      <c r="G46" s="95">
        <v>3527.5999999999995</v>
      </c>
      <c r="H46" s="95">
        <v>2.6063045696791023</v>
      </c>
      <c r="I46" s="95">
        <v>2.2917337393952577</v>
      </c>
      <c r="K46" s="95">
        <v>5996.9199999999992</v>
      </c>
      <c r="L46" s="95">
        <v>2153.1999999999994</v>
      </c>
      <c r="M46" s="95">
        <v>269</v>
      </c>
      <c r="N46" s="95">
        <v>0</v>
      </c>
      <c r="O46" s="95">
        <v>3410</v>
      </c>
      <c r="P46" s="95">
        <v>300</v>
      </c>
      <c r="Q46" s="95">
        <v>40</v>
      </c>
      <c r="R46" s="95">
        <v>130</v>
      </c>
      <c r="S46" s="95">
        <v>65.650000000000006</v>
      </c>
      <c r="T46" s="95">
        <v>12364.769999999999</v>
      </c>
      <c r="U46" s="108">
        <v>0.58683685964062982</v>
      </c>
      <c r="V46" s="95">
        <v>1562.98</v>
      </c>
      <c r="W46" s="95">
        <v>2022.68</v>
      </c>
      <c r="X46" s="95">
        <v>3585.66</v>
      </c>
      <c r="Y46" s="95">
        <v>140</v>
      </c>
      <c r="Z46" s="95">
        <v>233</v>
      </c>
      <c r="AA46" s="95">
        <v>666</v>
      </c>
      <c r="AB46" s="95">
        <v>67</v>
      </c>
      <c r="AC46" s="95">
        <v>90</v>
      </c>
      <c r="AD46" s="95">
        <v>1601</v>
      </c>
      <c r="AE46" s="95">
        <f t="shared" si="1"/>
        <v>2797</v>
      </c>
      <c r="AF46" s="95">
        <v>18747.43</v>
      </c>
      <c r="AG46" s="95">
        <v>2322.7700000000004</v>
      </c>
      <c r="AH46" s="95">
        <v>0.11023958007043125</v>
      </c>
    </row>
    <row r="47" spans="1:34" x14ac:dyDescent="0.3">
      <c r="A47" s="95" t="s">
        <v>68</v>
      </c>
      <c r="B47" s="95" t="s">
        <v>59</v>
      </c>
      <c r="C47" s="95">
        <v>33761.199999999997</v>
      </c>
      <c r="D47" s="106">
        <v>50</v>
      </c>
      <c r="J47" s="95">
        <v>29700</v>
      </c>
      <c r="N47" s="95">
        <v>0</v>
      </c>
      <c r="O47" s="95">
        <v>0</v>
      </c>
      <c r="P47" s="95">
        <v>0</v>
      </c>
      <c r="Q47" s="95">
        <v>0</v>
      </c>
      <c r="R47" s="95">
        <v>0</v>
      </c>
      <c r="S47" s="95">
        <v>0</v>
      </c>
      <c r="T47" s="95">
        <v>29700</v>
      </c>
      <c r="U47" s="108">
        <v>0.87970806724879458</v>
      </c>
      <c r="V47" s="95">
        <v>0</v>
      </c>
      <c r="W47" s="95">
        <v>0</v>
      </c>
      <c r="X47" s="95">
        <v>0</v>
      </c>
      <c r="Y47" s="95">
        <v>0</v>
      </c>
      <c r="Z47" s="95">
        <v>0</v>
      </c>
      <c r="AA47" s="95">
        <v>0</v>
      </c>
      <c r="AB47" s="95">
        <v>0</v>
      </c>
      <c r="AC47" s="95">
        <v>0</v>
      </c>
      <c r="AD47" s="95">
        <v>0</v>
      </c>
      <c r="AE47" s="95">
        <f t="shared" si="1"/>
        <v>0</v>
      </c>
      <c r="AF47" s="95">
        <v>29700</v>
      </c>
      <c r="AG47" s="95">
        <v>4061.1999999999971</v>
      </c>
      <c r="AH47" s="95">
        <v>0.12029193275120545</v>
      </c>
    </row>
    <row r="48" spans="1:34" x14ac:dyDescent="0.3">
      <c r="A48" s="95" t="s">
        <v>68</v>
      </c>
      <c r="B48" s="95" t="s">
        <v>34</v>
      </c>
      <c r="C48" s="95">
        <v>120420.14</v>
      </c>
      <c r="D48" s="106">
        <v>148</v>
      </c>
      <c r="E48" s="106">
        <v>38319</v>
      </c>
      <c r="F48" s="95">
        <v>1.7</v>
      </c>
      <c r="G48" s="95">
        <v>14562.1</v>
      </c>
      <c r="H48" s="95">
        <v>2.6314199188303884</v>
      </c>
      <c r="J48" s="95">
        <v>29700</v>
      </c>
      <c r="K48" s="95">
        <v>24755.57</v>
      </c>
      <c r="L48" s="95">
        <v>8607.5</v>
      </c>
      <c r="M48" s="95">
        <v>1328</v>
      </c>
      <c r="N48" s="95">
        <v>100</v>
      </c>
      <c r="O48" s="95">
        <v>13745</v>
      </c>
      <c r="P48" s="95">
        <v>1200</v>
      </c>
      <c r="Q48" s="95">
        <v>160</v>
      </c>
      <c r="R48" s="95">
        <v>520</v>
      </c>
      <c r="S48" s="95">
        <v>266</v>
      </c>
      <c r="T48" s="95">
        <v>80382.070000000007</v>
      </c>
      <c r="U48" s="108">
        <v>0.66751350729205272</v>
      </c>
      <c r="V48" s="95">
        <v>6514.23</v>
      </c>
      <c r="W48" s="95">
        <v>8430.18</v>
      </c>
      <c r="X48" s="95">
        <v>14944.41</v>
      </c>
      <c r="Y48" s="95">
        <v>560</v>
      </c>
      <c r="Z48" s="95">
        <v>932</v>
      </c>
      <c r="AA48" s="95">
        <v>2664</v>
      </c>
      <c r="AB48" s="95">
        <v>268</v>
      </c>
      <c r="AC48" s="95">
        <v>360</v>
      </c>
      <c r="AD48" s="95">
        <v>6404</v>
      </c>
      <c r="AE48" s="95">
        <f t="shared" si="1"/>
        <v>11188</v>
      </c>
      <c r="AF48" s="95">
        <v>106514.48000000001</v>
      </c>
      <c r="AG48" s="95">
        <v>13905.659999999989</v>
      </c>
      <c r="AH48" s="95">
        <v>0.11547619858272867</v>
      </c>
    </row>
    <row r="49" spans="1:34" x14ac:dyDescent="0.3">
      <c r="A49" s="95" t="s">
        <v>69</v>
      </c>
      <c r="B49" s="95" t="s">
        <v>38</v>
      </c>
      <c r="C49" s="95">
        <v>22825</v>
      </c>
      <c r="D49" s="106">
        <v>20</v>
      </c>
      <c r="E49" s="106">
        <v>10305</v>
      </c>
      <c r="F49" s="95">
        <v>1.75</v>
      </c>
      <c r="G49" s="95">
        <v>4013.6971428571428</v>
      </c>
      <c r="H49" s="95">
        <v>2.5674582892580693</v>
      </c>
      <c r="I49" s="95">
        <v>2.2149442018437653</v>
      </c>
      <c r="K49" s="95">
        <v>7023.97</v>
      </c>
      <c r="L49" s="95">
        <v>2189.6</v>
      </c>
      <c r="M49" s="95">
        <v>220</v>
      </c>
      <c r="N49" s="95">
        <v>0</v>
      </c>
      <c r="O49" s="95">
        <v>3290</v>
      </c>
      <c r="P49" s="95">
        <v>300</v>
      </c>
      <c r="Q49" s="95">
        <v>40</v>
      </c>
      <c r="R49" s="95">
        <v>130</v>
      </c>
      <c r="S49" s="95">
        <v>63.85</v>
      </c>
      <c r="T49" s="95">
        <v>13257.42</v>
      </c>
      <c r="U49" s="108">
        <v>0.5808289156626506</v>
      </c>
      <c r="V49" s="95">
        <v>1751.8500000000001</v>
      </c>
      <c r="W49" s="95">
        <v>2267.1</v>
      </c>
      <c r="X49" s="95">
        <v>4018.95</v>
      </c>
      <c r="Y49" s="95">
        <v>140</v>
      </c>
      <c r="Z49" s="95">
        <v>233</v>
      </c>
      <c r="AA49" s="95">
        <v>666</v>
      </c>
      <c r="AB49" s="95">
        <v>67</v>
      </c>
      <c r="AC49" s="95">
        <v>90</v>
      </c>
      <c r="AD49" s="95">
        <v>1601</v>
      </c>
      <c r="AE49" s="95">
        <f t="shared" si="1"/>
        <v>2797</v>
      </c>
      <c r="AF49" s="95">
        <v>20073.37</v>
      </c>
      <c r="AG49" s="95">
        <v>2751.630000000001</v>
      </c>
      <c r="AH49" s="95">
        <v>0.12055334063526839</v>
      </c>
    </row>
    <row r="50" spans="1:34" x14ac:dyDescent="0.3">
      <c r="A50" s="95" t="s">
        <v>69</v>
      </c>
      <c r="B50" s="95" t="s">
        <v>37</v>
      </c>
      <c r="C50" s="95">
        <v>20708.400000000001</v>
      </c>
      <c r="D50" s="106">
        <v>21</v>
      </c>
      <c r="E50" s="106">
        <v>9100</v>
      </c>
      <c r="F50" s="95">
        <v>1.75</v>
      </c>
      <c r="G50" s="95">
        <v>3668.542857142857</v>
      </c>
      <c r="H50" s="95">
        <v>2.4805489139323518</v>
      </c>
      <c r="I50" s="95">
        <v>2.2756483516483517</v>
      </c>
      <c r="K50" s="95">
        <v>6419.95</v>
      </c>
      <c r="L50" s="95">
        <v>2088.7999999999997</v>
      </c>
      <c r="M50" s="95">
        <v>230</v>
      </c>
      <c r="N50" s="95">
        <v>0</v>
      </c>
      <c r="O50" s="95">
        <v>3030</v>
      </c>
      <c r="P50" s="95">
        <v>300</v>
      </c>
      <c r="Q50" s="95">
        <v>40</v>
      </c>
      <c r="R50" s="95">
        <v>130</v>
      </c>
      <c r="S50" s="95">
        <v>58.65</v>
      </c>
      <c r="T50" s="95">
        <v>12297.4</v>
      </c>
      <c r="U50" s="108">
        <v>0.59383631762956091</v>
      </c>
      <c r="V50" s="95">
        <v>1547</v>
      </c>
      <c r="W50" s="95">
        <v>2002</v>
      </c>
      <c r="X50" s="95">
        <v>3549</v>
      </c>
      <c r="Y50" s="95">
        <v>140</v>
      </c>
      <c r="Z50" s="95">
        <v>233</v>
      </c>
      <c r="AA50" s="95">
        <v>666</v>
      </c>
      <c r="AB50" s="95">
        <v>67</v>
      </c>
      <c r="AC50" s="95">
        <v>90</v>
      </c>
      <c r="AD50" s="95">
        <v>1601</v>
      </c>
      <c r="AE50" s="95">
        <f t="shared" si="1"/>
        <v>2797</v>
      </c>
      <c r="AF50" s="95">
        <v>18643.400000000001</v>
      </c>
      <c r="AG50" s="95">
        <v>2065</v>
      </c>
      <c r="AH50" s="95">
        <v>9.9717988835448412E-2</v>
      </c>
    </row>
    <row r="51" spans="1:34" x14ac:dyDescent="0.3">
      <c r="A51" s="95" t="s">
        <v>69</v>
      </c>
      <c r="B51" s="95" t="s">
        <v>36</v>
      </c>
      <c r="C51" s="95">
        <v>21921.7</v>
      </c>
      <c r="D51" s="106">
        <v>23</v>
      </c>
      <c r="E51" s="106">
        <v>9683</v>
      </c>
      <c r="F51" s="95">
        <v>1.75</v>
      </c>
      <c r="G51" s="95">
        <v>3920.2399999999993</v>
      </c>
      <c r="H51" s="95">
        <v>2.4700018366222483</v>
      </c>
      <c r="I51" s="95">
        <v>2.263936796447382</v>
      </c>
      <c r="K51" s="95">
        <v>6860.4199999999992</v>
      </c>
      <c r="L51" s="95">
        <v>2136.7999999999997</v>
      </c>
      <c r="M51" s="95">
        <v>245</v>
      </c>
      <c r="N51" s="95">
        <v>0</v>
      </c>
      <c r="O51" s="95">
        <v>3170</v>
      </c>
      <c r="P51" s="95">
        <v>300</v>
      </c>
      <c r="Q51" s="95">
        <v>40</v>
      </c>
      <c r="R51" s="95">
        <v>130</v>
      </c>
      <c r="S51" s="95">
        <v>62.15</v>
      </c>
      <c r="T51" s="95">
        <v>12944.369999999999</v>
      </c>
      <c r="U51" s="108">
        <v>0.5904820337838762</v>
      </c>
      <c r="V51" s="95">
        <v>1646.1100000000001</v>
      </c>
      <c r="W51" s="95">
        <v>2130.2600000000002</v>
      </c>
      <c r="X51" s="95">
        <v>3776.3700000000003</v>
      </c>
      <c r="Y51" s="95">
        <v>140</v>
      </c>
      <c r="Z51" s="95">
        <v>233</v>
      </c>
      <c r="AA51" s="95">
        <v>666</v>
      </c>
      <c r="AB51" s="95">
        <v>67</v>
      </c>
      <c r="AC51" s="95">
        <v>90</v>
      </c>
      <c r="AD51" s="95">
        <v>1601</v>
      </c>
      <c r="AE51" s="95">
        <f t="shared" si="1"/>
        <v>2797</v>
      </c>
      <c r="AF51" s="95">
        <v>19517.739999999998</v>
      </c>
      <c r="AG51" s="95">
        <v>2403.9600000000028</v>
      </c>
      <c r="AH51" s="95">
        <v>0.10966120328259225</v>
      </c>
    </row>
    <row r="52" spans="1:34" x14ac:dyDescent="0.3">
      <c r="A52" s="95" t="s">
        <v>69</v>
      </c>
      <c r="B52" s="95" t="s">
        <v>35</v>
      </c>
      <c r="C52" s="95">
        <v>21525.1</v>
      </c>
      <c r="D52" s="106">
        <v>24</v>
      </c>
      <c r="E52" s="106">
        <v>9406</v>
      </c>
      <c r="F52" s="95">
        <v>1.75</v>
      </c>
      <c r="G52" s="95">
        <v>4129.028571428571</v>
      </c>
      <c r="H52" s="95">
        <v>2.2780176589443384</v>
      </c>
      <c r="I52" s="95">
        <v>2.2884435466723367</v>
      </c>
      <c r="K52" s="95">
        <v>7225.7999999999993</v>
      </c>
      <c r="L52" s="95">
        <v>2095.3000000000002</v>
      </c>
      <c r="M52" s="95">
        <v>255</v>
      </c>
      <c r="N52" s="95">
        <v>0</v>
      </c>
      <c r="O52" s="95">
        <v>3270</v>
      </c>
      <c r="P52" s="95">
        <v>300</v>
      </c>
      <c r="Q52" s="95">
        <v>40</v>
      </c>
      <c r="R52" s="95">
        <v>130</v>
      </c>
      <c r="S52" s="95">
        <v>63.85</v>
      </c>
      <c r="T52" s="95">
        <v>13379.949999999999</v>
      </c>
      <c r="U52" s="108">
        <v>0.62159757678245398</v>
      </c>
      <c r="V52" s="95">
        <v>1599.0200000000002</v>
      </c>
      <c r="W52" s="95">
        <v>2069.3200000000002</v>
      </c>
      <c r="X52" s="95">
        <v>3668.34</v>
      </c>
      <c r="Y52" s="95">
        <v>140</v>
      </c>
      <c r="Z52" s="95">
        <v>233</v>
      </c>
      <c r="AA52" s="95">
        <v>666</v>
      </c>
      <c r="AB52" s="95">
        <v>67</v>
      </c>
      <c r="AC52" s="95">
        <v>90</v>
      </c>
      <c r="AD52" s="95">
        <v>1601</v>
      </c>
      <c r="AE52" s="95">
        <f t="shared" si="1"/>
        <v>2797</v>
      </c>
      <c r="AF52" s="95">
        <v>19845.29</v>
      </c>
      <c r="AG52" s="95">
        <v>1679.8099999999977</v>
      </c>
      <c r="AH52" s="95">
        <v>7.8039590989124219E-2</v>
      </c>
    </row>
    <row r="53" spans="1:34" x14ac:dyDescent="0.3">
      <c r="A53" s="95" t="s">
        <v>69</v>
      </c>
      <c r="B53" s="95" t="s">
        <v>59</v>
      </c>
      <c r="C53" s="95">
        <v>9355.4</v>
      </c>
      <c r="D53" s="106">
        <v>18</v>
      </c>
      <c r="J53" s="95">
        <v>7700</v>
      </c>
      <c r="N53" s="95">
        <v>0</v>
      </c>
      <c r="O53" s="95">
        <v>0</v>
      </c>
      <c r="P53" s="95">
        <v>0</v>
      </c>
      <c r="Q53" s="95">
        <v>0</v>
      </c>
      <c r="R53" s="95">
        <v>0</v>
      </c>
      <c r="S53" s="95">
        <v>0</v>
      </c>
      <c r="T53" s="95">
        <v>7700</v>
      </c>
      <c r="U53" s="108">
        <v>0.82305406503196021</v>
      </c>
      <c r="V53" s="95">
        <v>0</v>
      </c>
      <c r="W53" s="95">
        <v>0</v>
      </c>
      <c r="X53" s="95">
        <v>0</v>
      </c>
      <c r="Y53" s="95">
        <v>0</v>
      </c>
      <c r="Z53" s="95">
        <v>0</v>
      </c>
      <c r="AA53" s="95">
        <v>0</v>
      </c>
      <c r="AB53" s="95">
        <v>0</v>
      </c>
      <c r="AC53" s="95">
        <v>0</v>
      </c>
      <c r="AD53" s="95">
        <v>0</v>
      </c>
      <c r="AE53" s="95">
        <f t="shared" si="1"/>
        <v>0</v>
      </c>
      <c r="AF53" s="95">
        <v>7700</v>
      </c>
      <c r="AG53" s="95">
        <v>1655.3999999999996</v>
      </c>
      <c r="AH53" s="95">
        <v>0.17694593496803981</v>
      </c>
    </row>
    <row r="54" spans="1:34" x14ac:dyDescent="0.3">
      <c r="A54" s="95" t="s">
        <v>69</v>
      </c>
      <c r="B54" s="95" t="s">
        <v>34</v>
      </c>
      <c r="C54" s="95">
        <v>96335.6</v>
      </c>
      <c r="D54" s="106">
        <v>106</v>
      </c>
      <c r="E54" s="106">
        <v>38494</v>
      </c>
      <c r="F54" s="95">
        <v>1.75</v>
      </c>
      <c r="G54" s="95">
        <v>15731.508571428571</v>
      </c>
      <c r="H54" s="95">
        <v>2.4469363395899912</v>
      </c>
      <c r="J54" s="95">
        <v>7700</v>
      </c>
      <c r="K54" s="95">
        <v>27530.14</v>
      </c>
      <c r="L54" s="95">
        <v>8510.5</v>
      </c>
      <c r="M54" s="95">
        <v>950</v>
      </c>
      <c r="N54" s="95">
        <v>0</v>
      </c>
      <c r="O54" s="95">
        <v>12760</v>
      </c>
      <c r="P54" s="95">
        <v>1200</v>
      </c>
      <c r="Q54" s="95">
        <v>160</v>
      </c>
      <c r="R54" s="95">
        <v>520</v>
      </c>
      <c r="S54" s="95">
        <v>248.5</v>
      </c>
      <c r="T54" s="95">
        <v>59579.14</v>
      </c>
      <c r="U54" s="108">
        <v>0.61845402945536221</v>
      </c>
      <c r="V54" s="95">
        <v>6543.9800000000014</v>
      </c>
      <c r="W54" s="95">
        <v>8468.68</v>
      </c>
      <c r="X54" s="95">
        <v>15012.660000000002</v>
      </c>
      <c r="Y54" s="95">
        <v>560</v>
      </c>
      <c r="Z54" s="95">
        <v>932</v>
      </c>
      <c r="AA54" s="95">
        <v>2664</v>
      </c>
      <c r="AB54" s="95">
        <v>268</v>
      </c>
      <c r="AC54" s="95">
        <v>360</v>
      </c>
      <c r="AD54" s="95">
        <v>6404</v>
      </c>
      <c r="AE54" s="95">
        <f t="shared" si="1"/>
        <v>11188</v>
      </c>
      <c r="AF54" s="95">
        <v>85779.8</v>
      </c>
      <c r="AG54" s="95">
        <v>10555.800000000003</v>
      </c>
      <c r="AH54" s="95">
        <v>0.10957320035376332</v>
      </c>
    </row>
    <row r="55" spans="1:34" x14ac:dyDescent="0.3">
      <c r="A55" s="95" t="s">
        <v>70</v>
      </c>
      <c r="B55" s="95" t="s">
        <v>38</v>
      </c>
      <c r="C55" s="95">
        <v>29721.179999999997</v>
      </c>
      <c r="D55" s="106">
        <v>25</v>
      </c>
      <c r="E55" s="106">
        <v>13227</v>
      </c>
      <c r="F55" s="95">
        <v>1.9</v>
      </c>
      <c r="G55" s="95">
        <v>5459.1</v>
      </c>
      <c r="H55" s="95">
        <v>2.4229268560751769</v>
      </c>
      <c r="I55" s="95">
        <v>2.2470083919256063</v>
      </c>
      <c r="K55" s="95">
        <v>10372.290000000001</v>
      </c>
      <c r="L55" s="95">
        <v>3078.3</v>
      </c>
      <c r="M55" s="95">
        <v>343</v>
      </c>
      <c r="N55" s="95">
        <v>0</v>
      </c>
      <c r="O55" s="95">
        <v>4340</v>
      </c>
      <c r="P55" s="95">
        <v>300</v>
      </c>
      <c r="Q55" s="95">
        <v>40</v>
      </c>
      <c r="R55" s="95">
        <v>130</v>
      </c>
      <c r="S55" s="95">
        <v>100</v>
      </c>
      <c r="T55" s="95">
        <v>18703.59</v>
      </c>
      <c r="U55" s="108">
        <v>0.62930173028123382</v>
      </c>
      <c r="V55" s="95">
        <v>2248.59</v>
      </c>
      <c r="W55" s="95">
        <v>2909.94</v>
      </c>
      <c r="X55" s="95">
        <v>5158.5300000000007</v>
      </c>
      <c r="Y55" s="95">
        <v>140</v>
      </c>
      <c r="Z55" s="95">
        <v>233</v>
      </c>
      <c r="AA55" s="95">
        <v>666</v>
      </c>
      <c r="AB55" s="95">
        <v>67</v>
      </c>
      <c r="AC55" s="95">
        <v>90</v>
      </c>
      <c r="AD55" s="95">
        <v>1601</v>
      </c>
      <c r="AE55" s="95">
        <f t="shared" si="1"/>
        <v>2797</v>
      </c>
      <c r="AF55" s="95">
        <v>26659.120000000003</v>
      </c>
      <c r="AG55" s="95">
        <v>3062.059999999994</v>
      </c>
      <c r="AH55" s="95">
        <v>0.10302619209600676</v>
      </c>
    </row>
    <row r="56" spans="1:34" x14ac:dyDescent="0.3">
      <c r="A56" s="95" t="s">
        <v>70</v>
      </c>
      <c r="B56" s="95" t="s">
        <v>37</v>
      </c>
      <c r="C56" s="95">
        <v>23100</v>
      </c>
      <c r="D56" s="106">
        <v>25</v>
      </c>
      <c r="E56" s="106">
        <v>10623</v>
      </c>
      <c r="F56" s="95">
        <v>1.9</v>
      </c>
      <c r="G56" s="95">
        <v>3752.142105263159</v>
      </c>
      <c r="H56" s="95">
        <v>2.8311827489420072</v>
      </c>
      <c r="I56" s="95">
        <v>2.1745269697825473</v>
      </c>
      <c r="K56" s="95">
        <v>7129.0700000000015</v>
      </c>
      <c r="L56" s="95">
        <v>2293.6999999999998</v>
      </c>
      <c r="M56" s="95">
        <v>268</v>
      </c>
      <c r="N56" s="95">
        <v>100</v>
      </c>
      <c r="O56" s="95">
        <v>3540</v>
      </c>
      <c r="P56" s="95">
        <v>300</v>
      </c>
      <c r="Q56" s="95">
        <v>40</v>
      </c>
      <c r="R56" s="95">
        <v>130</v>
      </c>
      <c r="S56" s="95">
        <v>100</v>
      </c>
      <c r="T56" s="95">
        <v>13900.77</v>
      </c>
      <c r="U56" s="108">
        <v>0.60176493506493511</v>
      </c>
      <c r="V56" s="95">
        <v>1805.91</v>
      </c>
      <c r="W56" s="95">
        <v>2337.06</v>
      </c>
      <c r="X56" s="95">
        <v>4142.97</v>
      </c>
      <c r="Y56" s="95">
        <v>140</v>
      </c>
      <c r="Z56" s="95">
        <v>233</v>
      </c>
      <c r="AA56" s="95">
        <v>666</v>
      </c>
      <c r="AB56" s="95">
        <v>67</v>
      </c>
      <c r="AC56" s="95">
        <v>90</v>
      </c>
      <c r="AD56" s="95">
        <v>1601</v>
      </c>
      <c r="AE56" s="95">
        <f t="shared" si="1"/>
        <v>2797</v>
      </c>
      <c r="AF56" s="95">
        <v>20840.740000000002</v>
      </c>
      <c r="AG56" s="95">
        <v>2259.2599999999984</v>
      </c>
      <c r="AH56" s="95">
        <v>9.7803463203463128E-2</v>
      </c>
    </row>
    <row r="57" spans="1:34" x14ac:dyDescent="0.3">
      <c r="A57" s="95" t="s">
        <v>70</v>
      </c>
      <c r="B57" s="95" t="s">
        <v>36</v>
      </c>
      <c r="C57" s="95">
        <v>27670</v>
      </c>
      <c r="D57" s="106">
        <v>23</v>
      </c>
      <c r="E57" s="106">
        <v>12988</v>
      </c>
      <c r="F57" s="95">
        <v>1.9</v>
      </c>
      <c r="G57" s="95">
        <v>5110.9210526315792</v>
      </c>
      <c r="H57" s="95">
        <v>2.5412249311330224</v>
      </c>
      <c r="I57" s="95">
        <v>2.1304280874653525</v>
      </c>
      <c r="K57" s="95">
        <v>9710.75</v>
      </c>
      <c r="L57" s="95">
        <v>2759.2999999999997</v>
      </c>
      <c r="M57" s="95">
        <v>322</v>
      </c>
      <c r="N57" s="95">
        <v>0</v>
      </c>
      <c r="O57" s="95">
        <v>4190</v>
      </c>
      <c r="P57" s="95">
        <v>300</v>
      </c>
      <c r="Q57" s="95">
        <v>40</v>
      </c>
      <c r="R57" s="95">
        <v>130</v>
      </c>
      <c r="S57" s="95">
        <v>100</v>
      </c>
      <c r="T57" s="95">
        <v>17552.05</v>
      </c>
      <c r="U57" s="108">
        <v>0.63433501987712326</v>
      </c>
      <c r="V57" s="95">
        <v>2207.96</v>
      </c>
      <c r="W57" s="95">
        <v>2857.36</v>
      </c>
      <c r="X57" s="95">
        <v>5065.32</v>
      </c>
      <c r="Y57" s="95">
        <v>140</v>
      </c>
      <c r="Z57" s="95">
        <v>233</v>
      </c>
      <c r="AA57" s="95">
        <v>666</v>
      </c>
      <c r="AB57" s="95">
        <v>67</v>
      </c>
      <c r="AC57" s="95">
        <v>90</v>
      </c>
      <c r="AD57" s="95">
        <v>1601</v>
      </c>
      <c r="AE57" s="95">
        <f t="shared" si="1"/>
        <v>2797</v>
      </c>
      <c r="AF57" s="95">
        <v>25414.37</v>
      </c>
      <c r="AG57" s="95">
        <v>2255.630000000001</v>
      </c>
      <c r="AH57" s="95">
        <v>8.1518973617636464E-2</v>
      </c>
    </row>
    <row r="58" spans="1:34" x14ac:dyDescent="0.3">
      <c r="A58" s="95" t="s">
        <v>70</v>
      </c>
      <c r="B58" s="95" t="s">
        <v>35</v>
      </c>
      <c r="C58" s="95">
        <v>26100</v>
      </c>
      <c r="D58" s="106">
        <v>21</v>
      </c>
      <c r="E58" s="106">
        <v>12131</v>
      </c>
      <c r="F58" s="95">
        <v>1.9</v>
      </c>
      <c r="G58" s="95">
        <v>4953.1578947368425</v>
      </c>
      <c r="H58" s="95">
        <v>2.4491446180002123</v>
      </c>
      <c r="I58" s="95">
        <v>2.1515126535322726</v>
      </c>
      <c r="K58" s="95">
        <v>9411</v>
      </c>
      <c r="L58" s="95">
        <v>2758.6</v>
      </c>
      <c r="M58" s="95">
        <v>247</v>
      </c>
      <c r="N58" s="95">
        <v>0</v>
      </c>
      <c r="O58" s="95">
        <v>3860</v>
      </c>
      <c r="P58" s="95">
        <v>300</v>
      </c>
      <c r="Q58" s="95">
        <v>40</v>
      </c>
      <c r="R58" s="95">
        <v>130</v>
      </c>
      <c r="S58" s="95">
        <v>100</v>
      </c>
      <c r="T58" s="95">
        <v>16846.599999999999</v>
      </c>
      <c r="U58" s="108">
        <v>0.64546360153256699</v>
      </c>
      <c r="V58" s="95">
        <v>2062.27</v>
      </c>
      <c r="W58" s="95">
        <v>2668.82</v>
      </c>
      <c r="X58" s="95">
        <v>4731.09</v>
      </c>
      <c r="Y58" s="95">
        <v>140</v>
      </c>
      <c r="Z58" s="95">
        <v>233</v>
      </c>
      <c r="AA58" s="95">
        <v>666</v>
      </c>
      <c r="AB58" s="95">
        <v>67</v>
      </c>
      <c r="AC58" s="95">
        <v>90</v>
      </c>
      <c r="AD58" s="95">
        <v>1601</v>
      </c>
      <c r="AE58" s="95">
        <f t="shared" si="1"/>
        <v>2797</v>
      </c>
      <c r="AF58" s="95">
        <v>24374.69</v>
      </c>
      <c r="AG58" s="95">
        <v>1725.3100000000013</v>
      </c>
      <c r="AH58" s="95">
        <v>6.6103831417624576E-2</v>
      </c>
    </row>
    <row r="59" spans="1:34" x14ac:dyDescent="0.3">
      <c r="A59" s="95" t="s">
        <v>70</v>
      </c>
      <c r="B59" s="95" t="s">
        <v>59</v>
      </c>
      <c r="C59" s="95">
        <v>8861.2000000000007</v>
      </c>
      <c r="D59" s="106">
        <v>12</v>
      </c>
      <c r="J59" s="95">
        <v>7910</v>
      </c>
      <c r="N59" s="95">
        <v>0</v>
      </c>
      <c r="O59" s="95">
        <v>0</v>
      </c>
      <c r="P59" s="95">
        <v>0</v>
      </c>
      <c r="Q59" s="95">
        <v>0</v>
      </c>
      <c r="R59" s="95">
        <v>0</v>
      </c>
      <c r="S59" s="95">
        <v>0</v>
      </c>
      <c r="T59" s="95">
        <v>7910</v>
      </c>
      <c r="U59" s="108">
        <v>0.89265562226335027</v>
      </c>
      <c r="V59" s="95">
        <v>0</v>
      </c>
      <c r="W59" s="95">
        <v>0</v>
      </c>
      <c r="X59" s="95">
        <v>0</v>
      </c>
      <c r="Y59" s="95">
        <v>0</v>
      </c>
      <c r="Z59" s="95">
        <v>0</v>
      </c>
      <c r="AA59" s="95">
        <v>0</v>
      </c>
      <c r="AB59" s="95">
        <v>0</v>
      </c>
      <c r="AC59" s="95">
        <v>0</v>
      </c>
      <c r="AD59" s="95">
        <v>0</v>
      </c>
      <c r="AE59" s="95">
        <f t="shared" si="1"/>
        <v>0</v>
      </c>
      <c r="AF59" s="95">
        <v>7910</v>
      </c>
      <c r="AG59" s="95">
        <v>951.20000000000073</v>
      </c>
      <c r="AH59" s="95">
        <v>0.10734437773664973</v>
      </c>
    </row>
    <row r="60" spans="1:34" x14ac:dyDescent="0.3">
      <c r="A60" s="95" t="s">
        <v>70</v>
      </c>
      <c r="B60" s="95" t="s">
        <v>34</v>
      </c>
      <c r="C60" s="95">
        <v>115452.37999999999</v>
      </c>
      <c r="D60" s="106">
        <v>106</v>
      </c>
      <c r="E60" s="106">
        <v>48969</v>
      </c>
      <c r="F60" s="95">
        <v>1.9</v>
      </c>
      <c r="G60" s="95">
        <v>19275.321052631582</v>
      </c>
      <c r="H60" s="95">
        <v>2.5405024313882678</v>
      </c>
      <c r="J60" s="95">
        <v>7910</v>
      </c>
      <c r="K60" s="95">
        <v>36623.11</v>
      </c>
      <c r="L60" s="95">
        <v>10889.9</v>
      </c>
      <c r="M60" s="95">
        <v>1180</v>
      </c>
      <c r="N60" s="95">
        <v>100</v>
      </c>
      <c r="O60" s="95">
        <v>15930</v>
      </c>
      <c r="P60" s="95">
        <v>1200</v>
      </c>
      <c r="Q60" s="95">
        <v>160</v>
      </c>
      <c r="R60" s="95">
        <v>520</v>
      </c>
      <c r="S60" s="95">
        <v>400</v>
      </c>
      <c r="T60" s="95">
        <v>74913.010000000009</v>
      </c>
      <c r="U60" s="108">
        <v>0.64886501257055085</v>
      </c>
      <c r="V60" s="95">
        <v>8324.73</v>
      </c>
      <c r="W60" s="95">
        <v>10773.18</v>
      </c>
      <c r="X60" s="95">
        <v>19097.91</v>
      </c>
      <c r="Y60" s="95">
        <v>560</v>
      </c>
      <c r="Z60" s="95">
        <v>932</v>
      </c>
      <c r="AA60" s="95">
        <v>2664</v>
      </c>
      <c r="AB60" s="95">
        <v>268</v>
      </c>
      <c r="AC60" s="95">
        <v>360</v>
      </c>
      <c r="AD60" s="95">
        <v>6404</v>
      </c>
      <c r="AE60" s="95">
        <f t="shared" si="1"/>
        <v>11188</v>
      </c>
      <c r="AF60" s="95">
        <v>105198.92000000001</v>
      </c>
      <c r="AG60" s="95">
        <v>10253.459999999977</v>
      </c>
      <c r="AH60" s="95">
        <v>8.8811161796750984E-2</v>
      </c>
    </row>
    <row r="61" spans="1:34" x14ac:dyDescent="0.3">
      <c r="A61" s="95" t="s">
        <v>71</v>
      </c>
      <c r="B61" s="95" t="s">
        <v>38</v>
      </c>
      <c r="C61" s="95">
        <v>22730</v>
      </c>
      <c r="D61" s="106">
        <v>19</v>
      </c>
      <c r="E61" s="106">
        <v>11093</v>
      </c>
      <c r="F61" s="95">
        <v>1.85</v>
      </c>
      <c r="G61" s="95">
        <v>3932.016216216216</v>
      </c>
      <c r="H61" s="95">
        <v>2.8211989447680375</v>
      </c>
      <c r="I61" s="95">
        <v>2.0490399350942035</v>
      </c>
      <c r="K61" s="95">
        <v>7274.23</v>
      </c>
      <c r="L61" s="95">
        <v>2388.1</v>
      </c>
      <c r="M61" s="95">
        <v>293</v>
      </c>
      <c r="N61" s="95">
        <v>0</v>
      </c>
      <c r="O61" s="95">
        <v>3250</v>
      </c>
      <c r="P61" s="95">
        <v>300</v>
      </c>
      <c r="Q61" s="95">
        <v>40</v>
      </c>
      <c r="R61" s="95">
        <v>130</v>
      </c>
      <c r="S61" s="95">
        <v>100</v>
      </c>
      <c r="T61" s="95">
        <v>13775.33</v>
      </c>
      <c r="U61" s="108">
        <v>0.60604179498460187</v>
      </c>
      <c r="V61" s="95">
        <v>1885.8100000000002</v>
      </c>
      <c r="W61" s="95">
        <v>2440.46</v>
      </c>
      <c r="X61" s="95">
        <v>4326.2700000000004</v>
      </c>
      <c r="Y61" s="95">
        <v>140</v>
      </c>
      <c r="Z61" s="95">
        <v>233</v>
      </c>
      <c r="AA61" s="95">
        <v>666</v>
      </c>
      <c r="AB61" s="95">
        <v>67</v>
      </c>
      <c r="AC61" s="95">
        <v>90</v>
      </c>
      <c r="AD61" s="95">
        <v>1601</v>
      </c>
      <c r="AE61" s="95">
        <f t="shared" si="1"/>
        <v>2797</v>
      </c>
      <c r="AF61" s="95">
        <v>20898.599999999999</v>
      </c>
      <c r="AG61" s="95">
        <v>1831.4000000000015</v>
      </c>
      <c r="AH61" s="95">
        <v>8.0571931368235872E-2</v>
      </c>
    </row>
    <row r="62" spans="1:34" x14ac:dyDescent="0.3">
      <c r="A62" s="95" t="s">
        <v>71</v>
      </c>
      <c r="B62" s="95" t="s">
        <v>37</v>
      </c>
      <c r="C62" s="95">
        <v>18876.68</v>
      </c>
      <c r="D62" s="106">
        <v>18</v>
      </c>
      <c r="E62" s="106">
        <v>8884</v>
      </c>
      <c r="F62" s="95">
        <v>1.85</v>
      </c>
      <c r="G62" s="95">
        <v>3421.1945945945945</v>
      </c>
      <c r="H62" s="95">
        <v>2.5967537812776005</v>
      </c>
      <c r="I62" s="95">
        <v>2.1247951373255289</v>
      </c>
      <c r="K62" s="95">
        <v>6329.21</v>
      </c>
      <c r="L62" s="95">
        <v>2014.8000000000002</v>
      </c>
      <c r="M62" s="95">
        <v>230</v>
      </c>
      <c r="N62" s="95">
        <v>0</v>
      </c>
      <c r="O62" s="95">
        <v>2940</v>
      </c>
      <c r="P62" s="95">
        <v>300</v>
      </c>
      <c r="Q62" s="95">
        <v>40</v>
      </c>
      <c r="R62" s="95">
        <v>130</v>
      </c>
      <c r="S62" s="95">
        <v>100</v>
      </c>
      <c r="T62" s="95">
        <v>12084.01</v>
      </c>
      <c r="U62" s="108">
        <v>0.64015547225465497</v>
      </c>
      <c r="V62" s="95">
        <v>1510.2800000000002</v>
      </c>
      <c r="W62" s="95">
        <v>1954.48</v>
      </c>
      <c r="X62" s="95">
        <v>3464.76</v>
      </c>
      <c r="Y62" s="95">
        <v>140</v>
      </c>
      <c r="Z62" s="95">
        <v>233</v>
      </c>
      <c r="AA62" s="95">
        <v>666</v>
      </c>
      <c r="AB62" s="95">
        <v>67</v>
      </c>
      <c r="AC62" s="95">
        <v>90</v>
      </c>
      <c r="AD62" s="95">
        <v>1601</v>
      </c>
      <c r="AE62" s="95">
        <f t="shared" si="1"/>
        <v>2797</v>
      </c>
      <c r="AF62" s="95">
        <v>18345.77</v>
      </c>
      <c r="AG62" s="95">
        <v>530.90999999999985</v>
      </c>
      <c r="AH62" s="95">
        <v>2.8125178792033335E-2</v>
      </c>
    </row>
    <row r="63" spans="1:34" x14ac:dyDescent="0.3">
      <c r="A63" s="95" t="s">
        <v>71</v>
      </c>
      <c r="B63" s="95" t="s">
        <v>36</v>
      </c>
      <c r="C63" s="95">
        <v>25560.98</v>
      </c>
      <c r="D63" s="106">
        <v>21</v>
      </c>
      <c r="E63" s="106">
        <v>11447</v>
      </c>
      <c r="F63" s="95">
        <v>1.85</v>
      </c>
      <c r="G63" s="95">
        <v>4378.0864864864861</v>
      </c>
      <c r="H63" s="95">
        <v>2.6146125791102124</v>
      </c>
      <c r="I63" s="95">
        <v>2.232985061588189</v>
      </c>
      <c r="K63" s="95">
        <v>8099.46</v>
      </c>
      <c r="L63" s="95">
        <v>2720.4</v>
      </c>
      <c r="M63" s="95">
        <v>273</v>
      </c>
      <c r="N63" s="95">
        <v>0</v>
      </c>
      <c r="O63" s="95">
        <v>3860</v>
      </c>
      <c r="P63" s="95">
        <v>300</v>
      </c>
      <c r="Q63" s="95">
        <v>40</v>
      </c>
      <c r="R63" s="95">
        <v>130</v>
      </c>
      <c r="S63" s="95">
        <v>100</v>
      </c>
      <c r="T63" s="95">
        <v>15522.86</v>
      </c>
      <c r="U63" s="108">
        <v>0.6072873575269806</v>
      </c>
      <c r="V63" s="95">
        <v>1945.9900000000002</v>
      </c>
      <c r="W63" s="95">
        <v>2518.34</v>
      </c>
      <c r="X63" s="95">
        <v>4464.33</v>
      </c>
      <c r="Y63" s="95">
        <v>140</v>
      </c>
      <c r="Z63" s="95">
        <v>233</v>
      </c>
      <c r="AA63" s="95">
        <v>666</v>
      </c>
      <c r="AB63" s="95">
        <v>67</v>
      </c>
      <c r="AC63" s="95">
        <v>90</v>
      </c>
      <c r="AD63" s="95">
        <v>1601</v>
      </c>
      <c r="AE63" s="95">
        <f t="shared" si="1"/>
        <v>2797</v>
      </c>
      <c r="AF63" s="95">
        <v>22784.190000000002</v>
      </c>
      <c r="AG63" s="95">
        <v>2776.7899999999972</v>
      </c>
      <c r="AH63" s="95">
        <v>0.10863394126516265</v>
      </c>
    </row>
    <row r="64" spans="1:34" x14ac:dyDescent="0.3">
      <c r="A64" s="95" t="s">
        <v>71</v>
      </c>
      <c r="B64" s="95" t="s">
        <v>35</v>
      </c>
      <c r="C64" s="95">
        <v>15815</v>
      </c>
      <c r="D64" s="106">
        <v>12</v>
      </c>
      <c r="E64" s="106">
        <v>7113</v>
      </c>
      <c r="F64" s="95">
        <v>1.85</v>
      </c>
      <c r="G64" s="95">
        <v>2648.2432432432433</v>
      </c>
      <c r="H64" s="95">
        <v>2.685931520130632</v>
      </c>
      <c r="I64" s="95">
        <v>2.223393786025587</v>
      </c>
      <c r="K64" s="95">
        <v>4899.25</v>
      </c>
      <c r="L64" s="95">
        <v>1633.3</v>
      </c>
      <c r="M64" s="95">
        <v>259</v>
      </c>
      <c r="N64" s="95">
        <v>0</v>
      </c>
      <c r="O64" s="95">
        <v>2380</v>
      </c>
      <c r="P64" s="95">
        <v>300</v>
      </c>
      <c r="Q64" s="95">
        <v>40</v>
      </c>
      <c r="R64" s="95">
        <v>130</v>
      </c>
      <c r="S64" s="95">
        <v>100</v>
      </c>
      <c r="T64" s="95">
        <v>9741.5499999999993</v>
      </c>
      <c r="U64" s="108">
        <v>0.61596901675624405</v>
      </c>
      <c r="V64" s="95">
        <v>1209.21</v>
      </c>
      <c r="W64" s="95">
        <v>1564.86</v>
      </c>
      <c r="X64" s="95">
        <v>2774.0699999999997</v>
      </c>
      <c r="Y64" s="95">
        <v>140</v>
      </c>
      <c r="Z64" s="95">
        <v>233</v>
      </c>
      <c r="AA64" s="95">
        <v>666</v>
      </c>
      <c r="AB64" s="95">
        <v>67</v>
      </c>
      <c r="AC64" s="95">
        <v>90</v>
      </c>
      <c r="AD64" s="95">
        <v>1601</v>
      </c>
      <c r="AE64" s="95">
        <f t="shared" si="1"/>
        <v>2797</v>
      </c>
      <c r="AF64" s="95">
        <v>15312.619999999999</v>
      </c>
      <c r="AG64" s="95">
        <v>502.38000000000102</v>
      </c>
      <c r="AH64" s="95">
        <v>3.1766044894087957E-2</v>
      </c>
    </row>
    <row r="65" spans="1:34" x14ac:dyDescent="0.3">
      <c r="A65" s="95" t="s">
        <v>71</v>
      </c>
      <c r="B65" s="95" t="s">
        <v>59</v>
      </c>
      <c r="C65" s="95">
        <v>4100</v>
      </c>
      <c r="D65" s="106">
        <v>5</v>
      </c>
      <c r="F65" s="95">
        <v>0</v>
      </c>
      <c r="G65" s="95">
        <v>0</v>
      </c>
      <c r="H65" s="95">
        <v>0</v>
      </c>
      <c r="J65" s="95">
        <v>3750</v>
      </c>
      <c r="N65" s="95">
        <v>0</v>
      </c>
      <c r="O65" s="95">
        <v>0</v>
      </c>
      <c r="P65" s="95">
        <v>0</v>
      </c>
      <c r="Q65" s="95">
        <v>0</v>
      </c>
      <c r="R65" s="95">
        <v>0</v>
      </c>
      <c r="S65" s="95">
        <v>0</v>
      </c>
      <c r="T65" s="95">
        <v>3750</v>
      </c>
      <c r="U65" s="108">
        <v>0.91463414634146345</v>
      </c>
      <c r="V65" s="95">
        <v>0</v>
      </c>
      <c r="W65" s="95">
        <v>0</v>
      </c>
      <c r="X65" s="95">
        <v>0</v>
      </c>
      <c r="Y65" s="95">
        <v>0</v>
      </c>
      <c r="Z65" s="95">
        <v>0</v>
      </c>
      <c r="AA65" s="95">
        <v>0</v>
      </c>
      <c r="AB65" s="95">
        <v>0</v>
      </c>
      <c r="AC65" s="95">
        <v>0</v>
      </c>
      <c r="AD65" s="95">
        <v>0</v>
      </c>
      <c r="AE65" s="95">
        <f t="shared" si="1"/>
        <v>0</v>
      </c>
      <c r="AF65" s="95">
        <v>3750</v>
      </c>
      <c r="AG65" s="95">
        <v>350</v>
      </c>
      <c r="AH65" s="95">
        <v>8.5365853658536592E-2</v>
      </c>
    </row>
    <row r="66" spans="1:34" x14ac:dyDescent="0.3">
      <c r="A66" s="95" t="s">
        <v>71</v>
      </c>
      <c r="B66" s="95" t="s">
        <v>34</v>
      </c>
      <c r="C66" s="95">
        <v>87082.66</v>
      </c>
      <c r="D66" s="106">
        <v>75</v>
      </c>
      <c r="E66" s="106">
        <v>38537</v>
      </c>
      <c r="F66" s="95">
        <v>1.55</v>
      </c>
      <c r="G66" s="95">
        <v>17162.677419354837</v>
      </c>
      <c r="H66" s="95">
        <v>2.245395578928771</v>
      </c>
      <c r="J66" s="95">
        <v>3750</v>
      </c>
      <c r="K66" s="95">
        <v>26602.149999999998</v>
      </c>
      <c r="L66" s="95">
        <v>8756.5999999999985</v>
      </c>
      <c r="M66" s="95">
        <v>1055</v>
      </c>
      <c r="N66" s="95">
        <v>0</v>
      </c>
      <c r="O66" s="95">
        <v>12430</v>
      </c>
      <c r="P66" s="95">
        <v>1200</v>
      </c>
      <c r="Q66" s="95">
        <v>160</v>
      </c>
      <c r="R66" s="95">
        <v>520</v>
      </c>
      <c r="S66" s="95">
        <v>400</v>
      </c>
      <c r="T66" s="95">
        <v>54873.75</v>
      </c>
      <c r="U66" s="108">
        <v>0.6301340588355937</v>
      </c>
      <c r="V66" s="95">
        <v>6551.29</v>
      </c>
      <c r="W66" s="95">
        <v>8478.1400000000012</v>
      </c>
      <c r="X66" s="95">
        <v>15029.43</v>
      </c>
      <c r="Y66" s="95">
        <v>560</v>
      </c>
      <c r="Z66" s="95">
        <v>932</v>
      </c>
      <c r="AA66" s="95">
        <v>2664</v>
      </c>
      <c r="AB66" s="95">
        <v>268</v>
      </c>
      <c r="AC66" s="95">
        <v>360</v>
      </c>
      <c r="AD66" s="95">
        <v>6404</v>
      </c>
      <c r="AE66" s="95">
        <f t="shared" si="1"/>
        <v>11188</v>
      </c>
      <c r="AF66" s="95">
        <v>81091.179999999993</v>
      </c>
      <c r="AG66" s="95">
        <v>5991.4800000000105</v>
      </c>
      <c r="AH66" s="95">
        <v>6.8802216193212404E-2</v>
      </c>
    </row>
    <row r="68" spans="1:34" x14ac:dyDescent="0.3">
      <c r="C68" s="95">
        <v>1940752.0199999996</v>
      </c>
      <c r="D68" s="106">
        <v>1670</v>
      </c>
      <c r="E68" s="106">
        <v>820084</v>
      </c>
      <c r="F68" s="95">
        <v>90.850000000000023</v>
      </c>
      <c r="G68" s="95">
        <v>316178.45631582371</v>
      </c>
      <c r="H68" s="95">
        <v>146.98057129033936</v>
      </c>
      <c r="I68" s="95">
        <v>52.584207735219699</v>
      </c>
      <c r="J68" s="95">
        <v>151920</v>
      </c>
      <c r="K68" s="95">
        <v>516089.05999999988</v>
      </c>
      <c r="L68" s="95">
        <v>178884.59999999998</v>
      </c>
      <c r="M68" s="95">
        <v>23826.799999999999</v>
      </c>
      <c r="N68" s="95">
        <v>2200</v>
      </c>
      <c r="O68" s="95">
        <v>272116</v>
      </c>
      <c r="P68" s="95">
        <v>24320</v>
      </c>
      <c r="Q68" s="95">
        <v>2840</v>
      </c>
      <c r="R68" s="95">
        <v>12680</v>
      </c>
      <c r="S68" s="95">
        <v>5440.2</v>
      </c>
      <c r="T68" s="95">
        <v>1190316.6600000004</v>
      </c>
      <c r="U68" s="108">
        <v>40.316780964828595</v>
      </c>
      <c r="V68" s="95">
        <v>139414.45000000001</v>
      </c>
      <c r="W68" s="95">
        <v>180418.7</v>
      </c>
      <c r="X68" s="95">
        <v>319832.76000000007</v>
      </c>
      <c r="Y68" s="95">
        <v>11760</v>
      </c>
      <c r="Z68" s="95">
        <v>19572</v>
      </c>
      <c r="AA68" s="95">
        <v>55944</v>
      </c>
      <c r="AB68" s="95">
        <v>5628</v>
      </c>
      <c r="AC68" s="95">
        <v>8520</v>
      </c>
      <c r="AD68" s="95">
        <v>134484</v>
      </c>
      <c r="AE68" s="95">
        <v>222636</v>
      </c>
      <c r="AF68" s="95">
        <v>1746057.4200000004</v>
      </c>
      <c r="AG68" s="95">
        <v>194694.59999999992</v>
      </c>
      <c r="AH68" s="95">
        <v>6.2944427224474513</v>
      </c>
    </row>
    <row r="69" spans="1:34" x14ac:dyDescent="0.3">
      <c r="C69" s="95">
        <v>970376.00999999978</v>
      </c>
      <c r="D69" s="106">
        <v>835</v>
      </c>
      <c r="E69" s="106">
        <v>410042</v>
      </c>
      <c r="F69" s="95">
        <v>45.425000000000011</v>
      </c>
      <c r="G69" s="95">
        <v>158089.22815791186</v>
      </c>
      <c r="H69" s="95">
        <v>73.490285645169678</v>
      </c>
      <c r="I69" s="95">
        <v>26.29210386760985</v>
      </c>
      <c r="J69" s="95">
        <v>75960</v>
      </c>
      <c r="K69" s="95">
        <v>258044.52999999994</v>
      </c>
      <c r="L69" s="95">
        <v>89442.299999999988</v>
      </c>
      <c r="M69" s="95">
        <v>11913.4</v>
      </c>
      <c r="N69" s="95">
        <v>1100</v>
      </c>
      <c r="O69" s="95">
        <v>136058</v>
      </c>
      <c r="P69" s="95">
        <v>12160</v>
      </c>
      <c r="Q69" s="95">
        <v>1420</v>
      </c>
      <c r="R69" s="95">
        <v>6340</v>
      </c>
      <c r="S69" s="95">
        <v>2720.1</v>
      </c>
      <c r="T69" s="95">
        <v>595158.33000000019</v>
      </c>
      <c r="U69" s="108">
        <v>20.158390482414298</v>
      </c>
      <c r="V69" s="95">
        <v>69707.225000000006</v>
      </c>
      <c r="W69" s="95">
        <v>90209.35</v>
      </c>
      <c r="X69" s="95">
        <v>159916.38000000003</v>
      </c>
      <c r="Y69" s="95">
        <v>5880</v>
      </c>
      <c r="Z69" s="95">
        <v>9786</v>
      </c>
      <c r="AA69" s="95">
        <v>27972</v>
      </c>
      <c r="AB69" s="95">
        <v>2814</v>
      </c>
      <c r="AC69" s="95">
        <v>4260</v>
      </c>
      <c r="AD69" s="95">
        <v>67242</v>
      </c>
      <c r="AE69" s="95">
        <v>111318</v>
      </c>
      <c r="AF69" s="95">
        <v>873028.7100000002</v>
      </c>
      <c r="AG69" s="95">
        <v>97347.299999999959</v>
      </c>
      <c r="AH69" s="95">
        <v>3.1472213612237256</v>
      </c>
    </row>
  </sheetData>
  <autoFilter ref="A2:AJ88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R49"/>
  <sheetViews>
    <sheetView zoomScale="110" zoomScaleNormal="110" workbookViewId="0">
      <pane xSplit="6" ySplit="3" topLeftCell="BA4" activePane="bottomRight" state="frozen"/>
      <selection pane="topRight" activeCell="G1" sqref="G1"/>
      <selection pane="bottomLeft" activeCell="A4" sqref="A4"/>
      <selection pane="bottomRight" activeCell="BC51" sqref="BC51"/>
    </sheetView>
  </sheetViews>
  <sheetFormatPr defaultColWidth="9.109375" defaultRowHeight="15.6" outlineLevelCol="3" x14ac:dyDescent="0.3"/>
  <cols>
    <col min="1" max="1" width="31.554687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1.5546875" style="2" hidden="1" customWidth="1" outlineLevel="3" collapsed="1"/>
    <col min="8" max="12" width="11.5546875" style="2" hidden="1" customWidth="1" outlineLevel="3"/>
    <col min="13" max="13" width="11.5546875" style="2" hidden="1" customWidth="1" outlineLevel="3" collapsed="1"/>
    <col min="14" max="14" width="11.5546875" style="2" hidden="1" customWidth="1" outlineLevel="3"/>
    <col min="15" max="16" width="10.44140625" style="2" hidden="1" customWidth="1" outlineLevel="3"/>
    <col min="17" max="17" width="11.5546875" style="2" hidden="1" customWidth="1" outlineLevel="3"/>
    <col min="18" max="28" width="11.5546875" style="2" hidden="1" customWidth="1" outlineLevel="2"/>
    <col min="29" max="32" width="12.109375" style="2" hidden="1" customWidth="1" outlineLevel="2"/>
    <col min="33" max="33" width="11.5546875" style="2" hidden="1" customWidth="1" outlineLevel="2"/>
    <col min="34" max="34" width="12.109375" style="2" hidden="1" customWidth="1" outlineLevel="2"/>
    <col min="35" max="39" width="11.5546875" style="2" hidden="1" customWidth="1" outlineLevel="2"/>
    <col min="40" max="40" width="12.44140625" style="2" hidden="1" customWidth="1" outlineLevel="2"/>
    <col min="41" max="45" width="11.5546875" style="2" hidden="1" customWidth="1" outlineLevel="2"/>
    <col min="46" max="46" width="12.44140625" style="2" hidden="1" customWidth="1" outlineLevel="2"/>
    <col min="47" max="47" width="11.5546875" style="2" hidden="1" customWidth="1" outlineLevel="1" collapsed="1"/>
    <col min="48" max="51" width="11.5546875" style="2" hidden="1" customWidth="1" outlineLevel="1"/>
    <col min="52" max="52" width="13" style="2" hidden="1" customWidth="1" outlineLevel="1"/>
    <col min="53" max="57" width="11.5546875" style="2" customWidth="1" outlineLevel="1"/>
    <col min="58" max="58" width="12.44140625" style="2" customWidth="1" outlineLevel="1"/>
    <col min="59" max="63" width="11.5546875" style="2" customWidth="1" outlineLevel="1"/>
    <col min="64" max="64" width="13" style="2" customWidth="1" outlineLevel="1"/>
    <col min="65" max="69" width="11.5546875" style="2" customWidth="1" outlineLevel="1"/>
    <col min="70" max="70" width="12.44140625" style="2" customWidth="1" outlineLevel="1"/>
    <col min="71" max="16384" width="9.109375" style="1"/>
  </cols>
  <sheetData>
    <row r="1" spans="1:70" ht="20.25" customHeight="1" thickBot="1" x14ac:dyDescent="0.35">
      <c r="A1" s="70" t="s">
        <v>44</v>
      </c>
    </row>
    <row r="2" spans="1:70" ht="27.75" customHeight="1" thickBot="1" x14ac:dyDescent="0.35">
      <c r="B2" s="478"/>
      <c r="C2" s="478"/>
      <c r="D2" s="62"/>
      <c r="E2" s="470"/>
      <c r="F2" s="470"/>
      <c r="G2" s="479" t="s">
        <v>43</v>
      </c>
      <c r="H2" s="480"/>
      <c r="I2" s="481"/>
      <c r="J2" s="480" t="s">
        <v>42</v>
      </c>
      <c r="K2" s="480"/>
      <c r="L2" s="481"/>
      <c r="M2" s="480" t="s">
        <v>41</v>
      </c>
      <c r="N2" s="480"/>
      <c r="O2" s="480"/>
      <c r="P2" s="480"/>
      <c r="Q2" s="481"/>
      <c r="R2" s="480" t="s">
        <v>40</v>
      </c>
      <c r="S2" s="480"/>
      <c r="T2" s="480"/>
      <c r="U2" s="480"/>
      <c r="V2" s="481"/>
      <c r="W2" s="480" t="s">
        <v>39</v>
      </c>
      <c r="X2" s="480"/>
      <c r="Y2" s="480"/>
      <c r="Z2" s="480"/>
      <c r="AA2" s="480"/>
      <c r="AB2" s="481"/>
      <c r="AC2" s="480" t="s">
        <v>61</v>
      </c>
      <c r="AD2" s="480"/>
      <c r="AE2" s="480"/>
      <c r="AF2" s="480"/>
      <c r="AG2" s="480"/>
      <c r="AH2" s="481"/>
      <c r="AI2" s="480" t="s">
        <v>62</v>
      </c>
      <c r="AJ2" s="480"/>
      <c r="AK2" s="480"/>
      <c r="AL2" s="480"/>
      <c r="AM2" s="480"/>
      <c r="AN2" s="481"/>
      <c r="AO2" s="480" t="s">
        <v>67</v>
      </c>
      <c r="AP2" s="480"/>
      <c r="AQ2" s="480"/>
      <c r="AR2" s="480"/>
      <c r="AS2" s="480"/>
      <c r="AT2" s="481"/>
      <c r="AU2" s="480" t="s">
        <v>68</v>
      </c>
      <c r="AV2" s="480"/>
      <c r="AW2" s="480"/>
      <c r="AX2" s="480"/>
      <c r="AY2" s="480"/>
      <c r="AZ2" s="481"/>
      <c r="BA2" s="480" t="s">
        <v>69</v>
      </c>
      <c r="BB2" s="480"/>
      <c r="BC2" s="480"/>
      <c r="BD2" s="480"/>
      <c r="BE2" s="480"/>
      <c r="BF2" s="481"/>
      <c r="BG2" s="480" t="s">
        <v>70</v>
      </c>
      <c r="BH2" s="480"/>
      <c r="BI2" s="480"/>
      <c r="BJ2" s="480"/>
      <c r="BK2" s="480"/>
      <c r="BL2" s="481"/>
      <c r="BM2" s="480" t="s">
        <v>71</v>
      </c>
      <c r="BN2" s="480"/>
      <c r="BO2" s="480"/>
      <c r="BP2" s="480"/>
      <c r="BQ2" s="480"/>
      <c r="BR2" s="481"/>
    </row>
    <row r="3" spans="1:70" ht="30" customHeight="1" thickBot="1" x14ac:dyDescent="0.35">
      <c r="A3" s="69"/>
      <c r="B3" s="33"/>
      <c r="C3" s="33"/>
      <c r="D3" s="68"/>
      <c r="E3" s="33"/>
      <c r="F3" s="33"/>
      <c r="G3" s="67" t="s">
        <v>38</v>
      </c>
      <c r="H3" s="66" t="s">
        <v>37</v>
      </c>
      <c r="I3" s="66" t="s">
        <v>34</v>
      </c>
      <c r="J3" s="66" t="s">
        <v>38</v>
      </c>
      <c r="K3" s="66" t="s">
        <v>37</v>
      </c>
      <c r="L3" s="66" t="s">
        <v>34</v>
      </c>
      <c r="M3" s="66" t="s">
        <v>38</v>
      </c>
      <c r="N3" s="66" t="s">
        <v>37</v>
      </c>
      <c r="O3" s="66" t="s">
        <v>36</v>
      </c>
      <c r="P3" s="66" t="s">
        <v>35</v>
      </c>
      <c r="Q3" s="66" t="s">
        <v>34</v>
      </c>
      <c r="R3" s="66" t="s">
        <v>38</v>
      </c>
      <c r="S3" s="66" t="s">
        <v>37</v>
      </c>
      <c r="T3" s="66" t="s">
        <v>36</v>
      </c>
      <c r="U3" s="66" t="s">
        <v>35</v>
      </c>
      <c r="V3" s="66" t="s">
        <v>34</v>
      </c>
      <c r="W3" s="66" t="s">
        <v>38</v>
      </c>
      <c r="X3" s="66" t="s">
        <v>37</v>
      </c>
      <c r="Y3" s="66" t="s">
        <v>36</v>
      </c>
      <c r="Z3" s="66" t="s">
        <v>35</v>
      </c>
      <c r="AA3" s="66" t="s">
        <v>59</v>
      </c>
      <c r="AB3" s="66" t="s">
        <v>34</v>
      </c>
      <c r="AC3" s="66" t="s">
        <v>38</v>
      </c>
      <c r="AD3" s="66" t="s">
        <v>37</v>
      </c>
      <c r="AE3" s="66" t="s">
        <v>36</v>
      </c>
      <c r="AF3" s="66" t="s">
        <v>35</v>
      </c>
      <c r="AG3" s="66" t="s">
        <v>59</v>
      </c>
      <c r="AH3" s="66" t="s">
        <v>34</v>
      </c>
      <c r="AI3" s="66" t="s">
        <v>38</v>
      </c>
      <c r="AJ3" s="66" t="s">
        <v>37</v>
      </c>
      <c r="AK3" s="66" t="s">
        <v>36</v>
      </c>
      <c r="AL3" s="66" t="s">
        <v>35</v>
      </c>
      <c r="AM3" s="66" t="s">
        <v>59</v>
      </c>
      <c r="AN3" s="66" t="s">
        <v>34</v>
      </c>
      <c r="AO3" s="66" t="s">
        <v>38</v>
      </c>
      <c r="AP3" s="66" t="s">
        <v>37</v>
      </c>
      <c r="AQ3" s="66" t="s">
        <v>36</v>
      </c>
      <c r="AR3" s="66" t="s">
        <v>35</v>
      </c>
      <c r="AS3" s="66" t="s">
        <v>59</v>
      </c>
      <c r="AT3" s="66" t="s">
        <v>34</v>
      </c>
      <c r="AU3" s="66" t="s">
        <v>38</v>
      </c>
      <c r="AV3" s="66" t="s">
        <v>37</v>
      </c>
      <c r="AW3" s="66" t="s">
        <v>36</v>
      </c>
      <c r="AX3" s="66" t="s">
        <v>35</v>
      </c>
      <c r="AY3" s="66" t="s">
        <v>59</v>
      </c>
      <c r="AZ3" s="66" t="s">
        <v>34</v>
      </c>
      <c r="BA3" s="66" t="s">
        <v>38</v>
      </c>
      <c r="BB3" s="66" t="s">
        <v>37</v>
      </c>
      <c r="BC3" s="66" t="s">
        <v>36</v>
      </c>
      <c r="BD3" s="66" t="s">
        <v>35</v>
      </c>
      <c r="BE3" s="66" t="s">
        <v>59</v>
      </c>
      <c r="BF3" s="66" t="s">
        <v>34</v>
      </c>
      <c r="BG3" s="66" t="s">
        <v>38</v>
      </c>
      <c r="BH3" s="66" t="s">
        <v>37</v>
      </c>
      <c r="BI3" s="66" t="s">
        <v>36</v>
      </c>
      <c r="BJ3" s="66" t="s">
        <v>35</v>
      </c>
      <c r="BK3" s="66" t="s">
        <v>59</v>
      </c>
      <c r="BL3" s="66" t="s">
        <v>34</v>
      </c>
      <c r="BM3" s="66" t="s">
        <v>38</v>
      </c>
      <c r="BN3" s="66" t="s">
        <v>37</v>
      </c>
      <c r="BO3" s="66" t="s">
        <v>36</v>
      </c>
      <c r="BP3" s="66" t="s">
        <v>35</v>
      </c>
      <c r="BQ3" s="66" t="s">
        <v>59</v>
      </c>
      <c r="BR3" s="66" t="s">
        <v>34</v>
      </c>
    </row>
    <row r="4" spans="1:70" ht="30" customHeight="1" thickBot="1" x14ac:dyDescent="0.35">
      <c r="A4" s="7" t="s">
        <v>33</v>
      </c>
      <c r="B4" s="65"/>
      <c r="C4" s="65"/>
      <c r="D4" s="7"/>
      <c r="E4" s="65"/>
      <c r="F4" s="65"/>
      <c r="G4" s="64">
        <v>22790</v>
      </c>
      <c r="H4" s="63">
        <v>24550</v>
      </c>
      <c r="I4" s="25">
        <f>SUM(G4:H4)</f>
        <v>47340</v>
      </c>
      <c r="J4" s="25">
        <v>16760</v>
      </c>
      <c r="K4" s="63">
        <v>19035</v>
      </c>
      <c r="L4" s="25">
        <f>SUM(J4:K4)</f>
        <v>35795</v>
      </c>
      <c r="M4" s="25">
        <v>23650</v>
      </c>
      <c r="N4" s="63">
        <v>22035</v>
      </c>
      <c r="O4" s="25">
        <v>2450</v>
      </c>
      <c r="P4" s="63">
        <v>3050</v>
      </c>
      <c r="Q4" s="25">
        <f>SUM(M4:P4)</f>
        <v>51185</v>
      </c>
      <c r="R4" s="25">
        <v>22770</v>
      </c>
      <c r="S4" s="63">
        <v>23075</v>
      </c>
      <c r="T4" s="25">
        <v>24952.080000000002</v>
      </c>
      <c r="U4" s="63">
        <v>20790</v>
      </c>
      <c r="V4" s="25">
        <f>SUM(R4:U4)</f>
        <v>91587.08</v>
      </c>
      <c r="W4" s="25">
        <v>11750</v>
      </c>
      <c r="X4" s="63">
        <v>10125</v>
      </c>
      <c r="Y4" s="25">
        <v>13220</v>
      </c>
      <c r="Z4" s="63">
        <v>15325</v>
      </c>
      <c r="AA4" s="63">
        <v>8900</v>
      </c>
      <c r="AB4" s="25">
        <f>SUM(W4:AA4)</f>
        <v>59320</v>
      </c>
      <c r="AC4" s="25">
        <v>23544.53</v>
      </c>
      <c r="AD4" s="63">
        <v>14490</v>
      </c>
      <c r="AE4" s="25">
        <v>21150</v>
      </c>
      <c r="AF4" s="63">
        <v>22600</v>
      </c>
      <c r="AG4" s="63">
        <v>8700</v>
      </c>
      <c r="AH4" s="25">
        <f>SUM(AC4:AG4)</f>
        <v>90484.53</v>
      </c>
      <c r="AI4" s="25">
        <v>20093.239999999998</v>
      </c>
      <c r="AJ4" s="63">
        <v>17075.599999999999</v>
      </c>
      <c r="AK4" s="25">
        <v>20100</v>
      </c>
      <c r="AL4" s="63">
        <v>18615.09</v>
      </c>
      <c r="AM4" s="63">
        <v>2700</v>
      </c>
      <c r="AN4" s="25">
        <f>SUM(AI4:AM4)</f>
        <v>78583.929999999993</v>
      </c>
      <c r="AO4" s="25">
        <v>20427.16</v>
      </c>
      <c r="AP4" s="63">
        <v>22650</v>
      </c>
      <c r="AQ4" s="25">
        <v>24845</v>
      </c>
      <c r="AR4" s="63">
        <v>20667.53</v>
      </c>
      <c r="AS4" s="63">
        <v>8200</v>
      </c>
      <c r="AT4" s="25">
        <f>SUM(AO4:AS4)</f>
        <v>96789.69</v>
      </c>
      <c r="AU4" s="25">
        <v>22992.5</v>
      </c>
      <c r="AV4" s="63">
        <v>20438.800000000003</v>
      </c>
      <c r="AW4" s="25">
        <v>22157.439999999999</v>
      </c>
      <c r="AX4" s="63">
        <v>21070.2</v>
      </c>
      <c r="AY4" s="63">
        <v>33761.199999999997</v>
      </c>
      <c r="AZ4" s="25">
        <f>SUM(AU4:AY4)</f>
        <v>120420.14</v>
      </c>
      <c r="BA4" s="25">
        <v>22825</v>
      </c>
      <c r="BB4" s="63">
        <v>20708.400000000001</v>
      </c>
      <c r="BC4" s="25">
        <v>21921.7</v>
      </c>
      <c r="BD4" s="63">
        <v>21525.1</v>
      </c>
      <c r="BE4" s="63">
        <v>9355.4</v>
      </c>
      <c r="BF4" s="25">
        <f>SUM(BA4:BE4)</f>
        <v>96335.6</v>
      </c>
      <c r="BG4" s="25">
        <v>29721.179999999997</v>
      </c>
      <c r="BH4" s="63">
        <v>23100</v>
      </c>
      <c r="BI4" s="25">
        <v>27670</v>
      </c>
      <c r="BJ4" s="63">
        <v>26100</v>
      </c>
      <c r="BK4" s="63">
        <v>8861.2000000000007</v>
      </c>
      <c r="BL4" s="25">
        <f>SUM(BG4:BK4)</f>
        <v>115452.37999999999</v>
      </c>
      <c r="BM4" s="25">
        <v>22730</v>
      </c>
      <c r="BN4" s="63">
        <v>18876.68</v>
      </c>
      <c r="BO4" s="25">
        <v>25560.98</v>
      </c>
      <c r="BP4" s="63">
        <v>15815</v>
      </c>
      <c r="BQ4" s="63">
        <v>4100</v>
      </c>
      <c r="BR4" s="25">
        <f>SUM(BM4:BQ4)</f>
        <v>87082.66</v>
      </c>
    </row>
    <row r="5" spans="1:70" s="6" customFormat="1" ht="16.2" thickBot="1" x14ac:dyDescent="0.35">
      <c r="A5" s="68" t="s">
        <v>45</v>
      </c>
      <c r="B5" s="71"/>
      <c r="C5" s="71"/>
      <c r="D5" s="68"/>
      <c r="E5" s="71"/>
      <c r="F5" s="71"/>
      <c r="G5" s="72"/>
      <c r="H5" s="73"/>
      <c r="I5" s="73"/>
      <c r="J5" s="73"/>
      <c r="K5" s="73"/>
      <c r="L5" s="73"/>
      <c r="M5" s="73"/>
      <c r="N5" s="73"/>
      <c r="O5" s="73"/>
      <c r="P5" s="73"/>
      <c r="Q5" s="73"/>
      <c r="R5" s="73">
        <v>21</v>
      </c>
      <c r="S5" s="73">
        <v>22</v>
      </c>
      <c r="T5" s="73">
        <v>20</v>
      </c>
      <c r="U5" s="73">
        <v>21</v>
      </c>
      <c r="V5" s="74">
        <f>SUM(R5:U5)</f>
        <v>84</v>
      </c>
      <c r="W5" s="73">
        <v>11</v>
      </c>
      <c r="X5" s="73">
        <v>12</v>
      </c>
      <c r="Y5" s="73">
        <v>14</v>
      </c>
      <c r="Z5" s="73">
        <v>14</v>
      </c>
      <c r="AA5" s="73">
        <v>7</v>
      </c>
      <c r="AB5" s="74">
        <f>SUM(W5:AA5)</f>
        <v>58</v>
      </c>
      <c r="AC5" s="73">
        <v>24</v>
      </c>
      <c r="AD5" s="73">
        <v>20</v>
      </c>
      <c r="AE5" s="73">
        <v>22</v>
      </c>
      <c r="AF5" s="73">
        <v>28</v>
      </c>
      <c r="AG5" s="73">
        <v>6</v>
      </c>
      <c r="AH5" s="74">
        <f>SUM(AC5:AG5)</f>
        <v>100</v>
      </c>
      <c r="AI5" s="73">
        <v>18</v>
      </c>
      <c r="AJ5" s="73">
        <v>16</v>
      </c>
      <c r="AK5" s="73">
        <v>17</v>
      </c>
      <c r="AL5" s="73">
        <v>17</v>
      </c>
      <c r="AM5" s="73"/>
      <c r="AN5" s="74">
        <f>SUM(AI5:AM5)</f>
        <v>68</v>
      </c>
      <c r="AO5" s="73">
        <v>22</v>
      </c>
      <c r="AP5" s="73">
        <v>22</v>
      </c>
      <c r="AQ5" s="73">
        <v>25</v>
      </c>
      <c r="AR5" s="73">
        <v>21</v>
      </c>
      <c r="AS5" s="73"/>
      <c r="AT5" s="74">
        <f>SUM(AO5:AS5)</f>
        <v>90</v>
      </c>
      <c r="AU5" s="73">
        <v>25</v>
      </c>
      <c r="AV5" s="73">
        <v>28</v>
      </c>
      <c r="AW5" s="73">
        <v>22</v>
      </c>
      <c r="AX5" s="73">
        <v>23</v>
      </c>
      <c r="AY5" s="73">
        <v>50</v>
      </c>
      <c r="AZ5" s="74">
        <f>SUM(AU5:AY5)</f>
        <v>148</v>
      </c>
      <c r="BA5" s="73">
        <v>20</v>
      </c>
      <c r="BB5" s="73">
        <v>21</v>
      </c>
      <c r="BC5" s="73">
        <v>23</v>
      </c>
      <c r="BD5" s="73">
        <v>24</v>
      </c>
      <c r="BE5" s="73">
        <v>18</v>
      </c>
      <c r="BF5" s="74">
        <f>SUM(BA5:BE5)</f>
        <v>106</v>
      </c>
      <c r="BG5" s="73">
        <v>25</v>
      </c>
      <c r="BH5" s="73">
        <v>25</v>
      </c>
      <c r="BI5" s="73">
        <v>23</v>
      </c>
      <c r="BJ5" s="73">
        <v>21</v>
      </c>
      <c r="BK5" s="73">
        <v>12</v>
      </c>
      <c r="BL5" s="74">
        <f>SUM(BG5:BK5)</f>
        <v>106</v>
      </c>
      <c r="BM5" s="73">
        <v>19</v>
      </c>
      <c r="BN5" s="73">
        <v>18</v>
      </c>
      <c r="BO5" s="73">
        <v>21</v>
      </c>
      <c r="BP5" s="73">
        <v>12</v>
      </c>
      <c r="BQ5" s="73">
        <v>5</v>
      </c>
      <c r="BR5" s="74">
        <f>SUM(BM5:BQ5)</f>
        <v>75</v>
      </c>
    </row>
    <row r="6" spans="1:70" x14ac:dyDescent="0.3">
      <c r="A6" s="11" t="s">
        <v>32</v>
      </c>
      <c r="D6" s="11"/>
      <c r="G6" s="61">
        <v>10620</v>
      </c>
      <c r="H6" s="12">
        <v>10590</v>
      </c>
      <c r="I6" s="12">
        <f>SUM(G6:H6)</f>
        <v>21210</v>
      </c>
      <c r="J6" s="12">
        <v>8526</v>
      </c>
      <c r="K6" s="12">
        <v>7429</v>
      </c>
      <c r="L6" s="12">
        <f>SUM(J6:K6)</f>
        <v>15955</v>
      </c>
      <c r="M6" s="12">
        <v>11771</v>
      </c>
      <c r="N6" s="12">
        <v>9945</v>
      </c>
      <c r="O6" s="12">
        <v>960</v>
      </c>
      <c r="P6" s="12">
        <v>1588</v>
      </c>
      <c r="Q6" s="12">
        <f>SUM(M6:P6)</f>
        <v>24264</v>
      </c>
      <c r="R6" s="12">
        <v>11230</v>
      </c>
      <c r="S6" s="12">
        <v>11043</v>
      </c>
      <c r="T6" s="12">
        <v>12764</v>
      </c>
      <c r="U6" s="12">
        <v>9724</v>
      </c>
      <c r="V6" s="12">
        <f>SUM(R6:U6)</f>
        <v>44761</v>
      </c>
      <c r="W6" s="12">
        <v>6000</v>
      </c>
      <c r="X6" s="12">
        <v>4800</v>
      </c>
      <c r="Y6" s="12">
        <v>6000</v>
      </c>
      <c r="Z6" s="12">
        <v>7000</v>
      </c>
      <c r="AA6" s="12">
        <v>0</v>
      </c>
      <c r="AB6" s="12">
        <f>SUM(W6:AA6)</f>
        <v>23800</v>
      </c>
      <c r="AC6" s="12">
        <v>11000</v>
      </c>
      <c r="AD6" s="12">
        <v>8000</v>
      </c>
      <c r="AE6" s="12">
        <v>10000</v>
      </c>
      <c r="AF6" s="12">
        <v>10000</v>
      </c>
      <c r="AG6" s="12">
        <v>0</v>
      </c>
      <c r="AH6" s="12">
        <f>SUM(AC6:AG6)</f>
        <v>39000</v>
      </c>
      <c r="AI6" s="12">
        <v>9502</v>
      </c>
      <c r="AJ6" s="41">
        <v>8139</v>
      </c>
      <c r="AK6" s="12">
        <v>9303</v>
      </c>
      <c r="AL6" s="12">
        <v>8145</v>
      </c>
      <c r="AM6" s="12"/>
      <c r="AN6" s="12">
        <f>SUM(AI6:AM6)</f>
        <v>35089</v>
      </c>
      <c r="AO6" s="12">
        <v>10017</v>
      </c>
      <c r="AP6" s="12">
        <v>10671</v>
      </c>
      <c r="AQ6" s="12">
        <v>10990</v>
      </c>
      <c r="AR6" s="12">
        <v>9966</v>
      </c>
      <c r="AS6" s="12"/>
      <c r="AT6" s="12">
        <f>SUM(AO6:AS6)</f>
        <v>41644</v>
      </c>
      <c r="AU6" s="12">
        <v>10027</v>
      </c>
      <c r="AV6" s="12">
        <v>8934</v>
      </c>
      <c r="AW6" s="12">
        <v>10164</v>
      </c>
      <c r="AX6" s="12">
        <v>9194</v>
      </c>
      <c r="AY6" s="12"/>
      <c r="AZ6" s="12">
        <f>SUM(AU6:AY6)</f>
        <v>38319</v>
      </c>
      <c r="BA6" s="12">
        <v>10305</v>
      </c>
      <c r="BB6" s="12">
        <v>9100</v>
      </c>
      <c r="BC6" s="12">
        <v>9683</v>
      </c>
      <c r="BD6" s="12">
        <v>9406</v>
      </c>
      <c r="BE6" s="12"/>
      <c r="BF6" s="12">
        <f>SUM(BA6:BE6)</f>
        <v>38494</v>
      </c>
      <c r="BG6" s="12">
        <v>13227</v>
      </c>
      <c r="BH6" s="12">
        <v>10623</v>
      </c>
      <c r="BI6" s="12">
        <v>12988</v>
      </c>
      <c r="BJ6" s="12">
        <v>12131</v>
      </c>
      <c r="BK6" s="12"/>
      <c r="BL6" s="12">
        <f>SUM(BG6:BK6)</f>
        <v>48969</v>
      </c>
      <c r="BM6" s="12">
        <v>11093</v>
      </c>
      <c r="BN6" s="12">
        <v>8884</v>
      </c>
      <c r="BO6" s="12">
        <v>11447</v>
      </c>
      <c r="BP6" s="12">
        <v>7113</v>
      </c>
      <c r="BQ6" s="12"/>
      <c r="BR6" s="12">
        <f>SUM(BM6:BQ6)</f>
        <v>38537</v>
      </c>
    </row>
    <row r="7" spans="1:70" x14ac:dyDescent="0.3">
      <c r="A7" s="11" t="s">
        <v>31</v>
      </c>
      <c r="B7" s="59"/>
      <c r="C7" s="59"/>
      <c r="D7" s="60"/>
      <c r="E7" s="59"/>
      <c r="F7" s="59"/>
      <c r="G7" s="58">
        <v>1.6</v>
      </c>
      <c r="H7" s="57">
        <v>1.6</v>
      </c>
      <c r="I7" s="57">
        <v>1.6</v>
      </c>
      <c r="J7" s="12">
        <v>1.35</v>
      </c>
      <c r="K7" s="12">
        <v>1.35</v>
      </c>
      <c r="L7" s="12">
        <v>1.35</v>
      </c>
      <c r="M7" s="12">
        <v>1.35</v>
      </c>
      <c r="N7" s="12">
        <v>1.35</v>
      </c>
      <c r="O7" s="12">
        <v>1.35</v>
      </c>
      <c r="P7" s="12">
        <v>1.35</v>
      </c>
      <c r="Q7" s="12">
        <v>1.35</v>
      </c>
      <c r="R7" s="12">
        <v>1.55</v>
      </c>
      <c r="S7" s="12">
        <v>1.55</v>
      </c>
      <c r="T7" s="12">
        <v>1.55</v>
      </c>
      <c r="U7" s="12">
        <v>1.55</v>
      </c>
      <c r="V7" s="12">
        <v>1.55</v>
      </c>
      <c r="W7" s="12">
        <v>1.55</v>
      </c>
      <c r="X7" s="12">
        <v>1.55</v>
      </c>
      <c r="Y7" s="12">
        <v>1.55</v>
      </c>
      <c r="Z7" s="12">
        <v>1.55</v>
      </c>
      <c r="AA7" s="12">
        <v>0</v>
      </c>
      <c r="AB7" s="12">
        <v>1.55</v>
      </c>
      <c r="AC7" s="12">
        <v>1.55</v>
      </c>
      <c r="AD7" s="12">
        <v>1.55</v>
      </c>
      <c r="AE7" s="12">
        <v>1.55</v>
      </c>
      <c r="AF7" s="12">
        <v>1.55</v>
      </c>
      <c r="AG7" s="12">
        <v>0</v>
      </c>
      <c r="AH7" s="12">
        <v>1.55</v>
      </c>
      <c r="AI7" s="12">
        <v>1.6</v>
      </c>
      <c r="AJ7" s="12">
        <v>1.6</v>
      </c>
      <c r="AK7" s="12">
        <v>1.6</v>
      </c>
      <c r="AL7" s="12">
        <v>1.6</v>
      </c>
      <c r="AM7" s="12">
        <v>0</v>
      </c>
      <c r="AN7" s="12">
        <v>1.55</v>
      </c>
      <c r="AO7" s="12">
        <v>1.7</v>
      </c>
      <c r="AP7" s="12">
        <v>1.7</v>
      </c>
      <c r="AQ7" s="12">
        <v>1.7</v>
      </c>
      <c r="AR7" s="12">
        <v>1.7</v>
      </c>
      <c r="AS7" s="12">
        <v>0</v>
      </c>
      <c r="AT7" s="12">
        <v>1.55</v>
      </c>
      <c r="AU7" s="12">
        <v>1.7</v>
      </c>
      <c r="AV7" s="12">
        <v>1.7</v>
      </c>
      <c r="AW7" s="12">
        <v>1.7</v>
      </c>
      <c r="AX7" s="12">
        <v>1.7</v>
      </c>
      <c r="AY7" s="12"/>
      <c r="AZ7" s="12">
        <v>1.7</v>
      </c>
      <c r="BA7" s="12">
        <v>1.75</v>
      </c>
      <c r="BB7" s="12">
        <v>1.75</v>
      </c>
      <c r="BC7" s="12">
        <v>1.75</v>
      </c>
      <c r="BD7" s="12">
        <v>1.75</v>
      </c>
      <c r="BE7" s="12"/>
      <c r="BF7" s="12">
        <v>1.75</v>
      </c>
      <c r="BG7" s="12">
        <v>1.9</v>
      </c>
      <c r="BH7" s="12">
        <v>1.9</v>
      </c>
      <c r="BI7" s="12">
        <v>1.9</v>
      </c>
      <c r="BJ7" s="12">
        <v>1.9</v>
      </c>
      <c r="BK7" s="12"/>
      <c r="BL7" s="12">
        <v>1.9</v>
      </c>
      <c r="BM7" s="12">
        <v>1.85</v>
      </c>
      <c r="BN7" s="12">
        <v>1.85</v>
      </c>
      <c r="BO7" s="12">
        <v>1.85</v>
      </c>
      <c r="BP7" s="12">
        <v>1.85</v>
      </c>
      <c r="BQ7" s="12">
        <v>0</v>
      </c>
      <c r="BR7" s="12">
        <v>1.55</v>
      </c>
    </row>
    <row r="8" spans="1:70" x14ac:dyDescent="0.3">
      <c r="A8" s="11" t="s">
        <v>30</v>
      </c>
      <c r="B8" s="59"/>
      <c r="C8" s="59"/>
      <c r="D8" s="60"/>
      <c r="E8" s="59"/>
      <c r="F8" s="59"/>
      <c r="G8" s="58">
        <f t="shared" ref="G8:Z8" si="0">G13/G7</f>
        <v>4404.3062499999996</v>
      </c>
      <c r="H8" s="57">
        <f t="shared" si="0"/>
        <v>4579.9437499999995</v>
      </c>
      <c r="I8" s="57">
        <f t="shared" si="0"/>
        <v>8984.2499999999982</v>
      </c>
      <c r="J8" s="57">
        <f t="shared" si="0"/>
        <v>3159.0814814814817</v>
      </c>
      <c r="K8" s="57">
        <f t="shared" si="0"/>
        <v>3148</v>
      </c>
      <c r="L8" s="57">
        <f t="shared" si="0"/>
        <v>6307.0814814814821</v>
      </c>
      <c r="M8" s="57">
        <f t="shared" si="0"/>
        <v>4480.3111111111111</v>
      </c>
      <c r="N8" s="57">
        <f t="shared" si="0"/>
        <v>3929.0962962962958</v>
      </c>
      <c r="O8" s="57">
        <f t="shared" si="0"/>
        <v>438.13333333333333</v>
      </c>
      <c r="P8" s="57">
        <f t="shared" si="0"/>
        <v>557.79259259259254</v>
      </c>
      <c r="Q8" s="57">
        <f t="shared" si="0"/>
        <v>9405.3333333333339</v>
      </c>
      <c r="R8" s="57">
        <f t="shared" si="0"/>
        <v>4427.9870967741936</v>
      </c>
      <c r="S8" s="57">
        <f t="shared" si="0"/>
        <v>4103.2709677419352</v>
      </c>
      <c r="T8" s="57">
        <f t="shared" si="0"/>
        <v>4478.116129032258</v>
      </c>
      <c r="U8" s="57">
        <f t="shared" si="0"/>
        <v>3455.6838709677422</v>
      </c>
      <c r="V8" s="57">
        <f t="shared" si="0"/>
        <v>16465.058064516128</v>
      </c>
      <c r="W8" s="57">
        <f t="shared" si="0"/>
        <v>2291.3419354838707</v>
      </c>
      <c r="X8" s="57">
        <f t="shared" si="0"/>
        <v>1883.8193548387096</v>
      </c>
      <c r="Y8" s="57">
        <f t="shared" si="0"/>
        <v>2326.941935483871</v>
      </c>
      <c r="Z8" s="57">
        <f t="shared" si="0"/>
        <v>2582.7677419354836</v>
      </c>
      <c r="AA8" s="57">
        <v>0</v>
      </c>
      <c r="AB8" s="57">
        <f>AB13/AB7</f>
        <v>9084.8709677419356</v>
      </c>
      <c r="AC8" s="57">
        <f>AC13/AC7</f>
        <v>3953.483870967742</v>
      </c>
      <c r="AD8" s="57">
        <f>AD13/AD7</f>
        <v>2399.9612903225807</v>
      </c>
      <c r="AE8" s="57">
        <f>AE13/AE7</f>
        <v>3255.7870967741937</v>
      </c>
      <c r="AF8" s="57">
        <f>AF13/AF7</f>
        <v>3734.8516129032259</v>
      </c>
      <c r="AG8" s="57">
        <v>0</v>
      </c>
      <c r="AH8" s="57">
        <f>AH13/AH7</f>
        <v>13344.083870967743</v>
      </c>
      <c r="AI8" s="57">
        <f>AI13/AI7</f>
        <v>3655.7</v>
      </c>
      <c r="AJ8" s="57">
        <f>AJ13/AJ7</f>
        <v>2847.8249999999994</v>
      </c>
      <c r="AK8" s="57">
        <f>AK13/AK7</f>
        <v>3415.6687499999998</v>
      </c>
      <c r="AL8" s="57">
        <f>AL13/AL7</f>
        <v>3088.53125</v>
      </c>
      <c r="AM8" s="57">
        <v>0</v>
      </c>
      <c r="AN8" s="57">
        <f>AN13/AN7</f>
        <v>13427.329032258065</v>
      </c>
      <c r="AO8" s="57">
        <f>AO13/AO7</f>
        <v>3720.7882352941178</v>
      </c>
      <c r="AP8" s="57">
        <f>AP13/AP7</f>
        <v>3932.2176470588238</v>
      </c>
      <c r="AQ8" s="57">
        <f>AQ13/AQ7</f>
        <v>3877.9823529411765</v>
      </c>
      <c r="AR8" s="57">
        <f>AR13/AR7</f>
        <v>3674.2588235294115</v>
      </c>
      <c r="AS8" s="57">
        <v>0</v>
      </c>
      <c r="AT8" s="57">
        <f>AT13/AT7</f>
        <v>16676.722580645161</v>
      </c>
      <c r="AU8" s="57">
        <f>AU13/AU7</f>
        <v>4088.9235294117648</v>
      </c>
      <c r="AV8" s="57">
        <f>AV13/AV7</f>
        <v>3281.3235294117649</v>
      </c>
      <c r="AW8" s="57">
        <f>AW13/AW7</f>
        <v>3664.2529411764708</v>
      </c>
      <c r="AX8" s="57">
        <f>AX13/AX7</f>
        <v>3527.5999999999995</v>
      </c>
      <c r="AY8" s="57"/>
      <c r="AZ8" s="57">
        <f>AZ13/AZ7</f>
        <v>14562.1</v>
      </c>
      <c r="BA8" s="57">
        <f>BA13/BA7</f>
        <v>4013.6971428571428</v>
      </c>
      <c r="BB8" s="57">
        <f>BB13/BB7</f>
        <v>3668.542857142857</v>
      </c>
      <c r="BC8" s="57">
        <f>BC13/BC7</f>
        <v>3920.2399999999993</v>
      </c>
      <c r="BD8" s="57">
        <f>BD13/BD7</f>
        <v>4129.028571428571</v>
      </c>
      <c r="BE8" s="57"/>
      <c r="BF8" s="57">
        <f>BF13/BF7</f>
        <v>15731.508571428571</v>
      </c>
      <c r="BG8" s="57">
        <f>BG13/BG7</f>
        <v>5459.1</v>
      </c>
      <c r="BH8" s="57">
        <f>BH13/BH7</f>
        <v>3752.142105263159</v>
      </c>
      <c r="BI8" s="57">
        <f>BI13/BI7</f>
        <v>5110.9210526315792</v>
      </c>
      <c r="BJ8" s="57">
        <f>BJ13/BJ7</f>
        <v>4953.1578947368425</v>
      </c>
      <c r="BK8" s="57"/>
      <c r="BL8" s="57">
        <f>BL13/BL7</f>
        <v>19275.321052631582</v>
      </c>
      <c r="BM8" s="57">
        <f>BM13/BM7</f>
        <v>3932.016216216216</v>
      </c>
      <c r="BN8" s="57">
        <f>BN13/BN7</f>
        <v>3421.1945945945945</v>
      </c>
      <c r="BO8" s="57">
        <f>BO13/BO7</f>
        <v>4378.0864864864861</v>
      </c>
      <c r="BP8" s="57">
        <f>BP13/BP7</f>
        <v>2648.2432432432433</v>
      </c>
      <c r="BQ8" s="57">
        <v>0</v>
      </c>
      <c r="BR8" s="57">
        <f>BR13/BR7</f>
        <v>17162.677419354837</v>
      </c>
    </row>
    <row r="9" spans="1:70" x14ac:dyDescent="0.3">
      <c r="A9" s="11" t="s">
        <v>29</v>
      </c>
      <c r="B9" s="59"/>
      <c r="C9" s="59"/>
      <c r="D9" s="60"/>
      <c r="E9" s="59"/>
      <c r="F9" s="59"/>
      <c r="G9" s="58">
        <f t="shared" ref="G9:Z9" si="1">G6/G8</f>
        <v>2.4112764638017623</v>
      </c>
      <c r="H9" s="57">
        <f t="shared" si="1"/>
        <v>2.3122554725699418</v>
      </c>
      <c r="I9" s="57">
        <f t="shared" si="1"/>
        <v>2.3607980632774024</v>
      </c>
      <c r="J9" s="57">
        <f t="shared" si="1"/>
        <v>2.6988857520704563</v>
      </c>
      <c r="K9" s="57">
        <f t="shared" si="1"/>
        <v>2.3599110546378652</v>
      </c>
      <c r="L9" s="57">
        <f t="shared" si="1"/>
        <v>2.5296961909951889</v>
      </c>
      <c r="M9" s="57">
        <f t="shared" si="1"/>
        <v>2.6272729076353825</v>
      </c>
      <c r="N9" s="57">
        <f t="shared" si="1"/>
        <v>2.531116381488157</v>
      </c>
      <c r="O9" s="57">
        <f t="shared" si="1"/>
        <v>2.1911138161898966</v>
      </c>
      <c r="P9" s="57">
        <f t="shared" si="1"/>
        <v>2.8469363363522886</v>
      </c>
      <c r="Q9" s="57">
        <f t="shared" si="1"/>
        <v>2.5798128721292883</v>
      </c>
      <c r="R9" s="57">
        <f t="shared" si="1"/>
        <v>2.5361410850047643</v>
      </c>
      <c r="S9" s="57">
        <f t="shared" si="1"/>
        <v>2.6912675489420717</v>
      </c>
      <c r="T9" s="57">
        <f t="shared" si="1"/>
        <v>2.8503057161133425</v>
      </c>
      <c r="U9" s="57">
        <f t="shared" si="1"/>
        <v>2.8139148032880841</v>
      </c>
      <c r="V9" s="57">
        <f t="shared" si="1"/>
        <v>2.7185449225025509</v>
      </c>
      <c r="W9" s="57">
        <f t="shared" si="1"/>
        <v>2.6185528694271287</v>
      </c>
      <c r="X9" s="57">
        <f t="shared" si="1"/>
        <v>2.5480150141099758</v>
      </c>
      <c r="Y9" s="57">
        <f t="shared" si="1"/>
        <v>2.5784914992957666</v>
      </c>
      <c r="Z9" s="57">
        <f t="shared" si="1"/>
        <v>2.7102708022651374</v>
      </c>
      <c r="AA9" s="57">
        <v>0</v>
      </c>
      <c r="AB9" s="57">
        <f>AB6/AB8</f>
        <v>2.6197400144160268</v>
      </c>
      <c r="AC9" s="57">
        <f>AC6/AC8</f>
        <v>2.7823561089443367</v>
      </c>
      <c r="AD9" s="57">
        <f>AD6/AD8</f>
        <v>3.3333870976413595</v>
      </c>
      <c r="AE9" s="57">
        <f>AE6/AE8</f>
        <v>3.071453907384766</v>
      </c>
      <c r="AF9" s="57">
        <f>AF6/AF8</f>
        <v>2.6774825445412174</v>
      </c>
      <c r="AG9" s="57">
        <v>0</v>
      </c>
      <c r="AH9" s="57">
        <f>AH6/AH8</f>
        <v>2.9226435008289284</v>
      </c>
      <c r="AI9" s="57">
        <f>AI6/AI8</f>
        <v>2.5992286019093473</v>
      </c>
      <c r="AJ9" s="57">
        <f>AJ6/AJ8</f>
        <v>2.8579705564773121</v>
      </c>
      <c r="AK9" s="57">
        <f>AK6/AK8</f>
        <v>2.7236247660139763</v>
      </c>
      <c r="AL9" s="57">
        <f>AL6/AL8</f>
        <v>2.6371758420770393</v>
      </c>
      <c r="AM9" s="57">
        <v>0</v>
      </c>
      <c r="AN9" s="57">
        <f>AN6/AN8</f>
        <v>2.613252413469688</v>
      </c>
      <c r="AO9" s="57">
        <f>AO6/AO8</f>
        <v>2.6921714880148735</v>
      </c>
      <c r="AP9" s="57">
        <f>AP6/AP8</f>
        <v>2.7137358502985141</v>
      </c>
      <c r="AQ9" s="57">
        <f>AQ6/AQ8</f>
        <v>2.8339479140911661</v>
      </c>
      <c r="AR9" s="57">
        <f>AR6/AR8</f>
        <v>2.712383770076078</v>
      </c>
      <c r="AS9" s="57">
        <v>0</v>
      </c>
      <c r="AT9" s="57">
        <f>AT6/AT8</f>
        <v>2.4971333425148905</v>
      </c>
      <c r="AU9" s="57">
        <f>AU6/AU8</f>
        <v>2.4522346597766993</v>
      </c>
      <c r="AV9" s="57">
        <f>AV6/AV8</f>
        <v>2.7226818446645451</v>
      </c>
      <c r="AW9" s="57">
        <f>AW6/AW8</f>
        <v>2.7738259784917236</v>
      </c>
      <c r="AX9" s="57">
        <f>AX6/AX8</f>
        <v>2.6063045696791023</v>
      </c>
      <c r="AY9" s="57"/>
      <c r="AZ9" s="57">
        <f>AZ6/AZ8</f>
        <v>2.6314199188303884</v>
      </c>
      <c r="BA9" s="57">
        <f>BA6/BA8</f>
        <v>2.5674582892580693</v>
      </c>
      <c r="BB9" s="57">
        <f>BB6/BB8</f>
        <v>2.4805489139323518</v>
      </c>
      <c r="BC9" s="57">
        <f>BC6/BC8</f>
        <v>2.4700018366222483</v>
      </c>
      <c r="BD9" s="57">
        <f>BD6/BD8</f>
        <v>2.2780176589443384</v>
      </c>
      <c r="BE9" s="57"/>
      <c r="BF9" s="57">
        <f>BF6/BF8</f>
        <v>2.4469363395899912</v>
      </c>
      <c r="BG9" s="57">
        <f>BG6/BG8</f>
        <v>2.4229268560751769</v>
      </c>
      <c r="BH9" s="57">
        <f>BH6/BH8</f>
        <v>2.8311827489420072</v>
      </c>
      <c r="BI9" s="57">
        <f>BI6/BI8</f>
        <v>2.5412249311330224</v>
      </c>
      <c r="BJ9" s="57">
        <f>BJ6/BJ8</f>
        <v>2.4491446180002123</v>
      </c>
      <c r="BK9" s="57"/>
      <c r="BL9" s="57">
        <f>BL6/BL8</f>
        <v>2.5405024313882678</v>
      </c>
      <c r="BM9" s="57">
        <f>BM6/BM8</f>
        <v>2.8211989447680375</v>
      </c>
      <c r="BN9" s="57">
        <f>BN6/BN8</f>
        <v>2.5967537812776005</v>
      </c>
      <c r="BO9" s="57">
        <f>BO6/BO8</f>
        <v>2.6146125791102124</v>
      </c>
      <c r="BP9" s="57">
        <f>BP6/BP8</f>
        <v>2.685931520130632</v>
      </c>
      <c r="BQ9" s="57">
        <v>0</v>
      </c>
      <c r="BR9" s="57">
        <f>BR6/BR8</f>
        <v>2.245395578928771</v>
      </c>
    </row>
    <row r="10" spans="1:70" ht="16.2" thickBot="1" x14ac:dyDescent="0.35">
      <c r="A10" s="7" t="s">
        <v>66</v>
      </c>
      <c r="B10" s="55"/>
      <c r="C10" s="55"/>
      <c r="D10" s="56"/>
      <c r="E10" s="55"/>
      <c r="F10" s="55"/>
      <c r="G10" s="54"/>
      <c r="H10" s="3"/>
      <c r="I10" s="53"/>
      <c r="J10" s="3"/>
      <c r="K10" s="3"/>
      <c r="L10" s="53"/>
      <c r="M10" s="3"/>
      <c r="N10" s="3"/>
      <c r="O10" s="3"/>
      <c r="P10" s="3"/>
      <c r="Q10" s="53"/>
      <c r="R10" s="3"/>
      <c r="S10" s="3"/>
      <c r="T10" s="3"/>
      <c r="U10" s="3"/>
      <c r="V10" s="53"/>
      <c r="W10" s="3"/>
      <c r="X10" s="3"/>
      <c r="Y10" s="3"/>
      <c r="Z10" s="3"/>
      <c r="AA10" s="3"/>
      <c r="AB10" s="53"/>
      <c r="AC10" s="3"/>
      <c r="AD10" s="3"/>
      <c r="AE10" s="3"/>
      <c r="AF10" s="3"/>
      <c r="AG10" s="3"/>
      <c r="AH10" s="53"/>
      <c r="AI10" s="92">
        <f>AI4/AI6</f>
        <v>2.1146327089033887</v>
      </c>
      <c r="AJ10" s="92">
        <f>AJ4/AJ6</f>
        <v>2.0979972969652292</v>
      </c>
      <c r="AK10" s="92">
        <f>AK4/AK6</f>
        <v>2.1605933569816189</v>
      </c>
      <c r="AL10" s="92">
        <f>AL4/AL6</f>
        <v>2.2854622467771639</v>
      </c>
      <c r="AM10" s="3"/>
      <c r="AN10" s="53"/>
      <c r="AO10" s="92">
        <f>AO4/AO6</f>
        <v>2.0392492762304082</v>
      </c>
      <c r="AP10" s="92">
        <f>AP4/AP6</f>
        <v>2.1225752038234469</v>
      </c>
      <c r="AQ10" s="92">
        <f>AQ4/AQ6</f>
        <v>2.2606915377616015</v>
      </c>
      <c r="AR10" s="92">
        <f>AR4/AR6</f>
        <v>2.0738039333734695</v>
      </c>
      <c r="AS10" s="3"/>
      <c r="AT10" s="53"/>
      <c r="AU10" s="92">
        <f>AU4/AU6</f>
        <v>2.2930587413982249</v>
      </c>
      <c r="AV10" s="92">
        <f>AV4/AV6</f>
        <v>2.2877546451757333</v>
      </c>
      <c r="AW10" s="92">
        <f>AW4/AW6</f>
        <v>2.179992129083038</v>
      </c>
      <c r="AX10" s="92">
        <f>AX4/AX6</f>
        <v>2.2917337393952577</v>
      </c>
      <c r="AY10" s="3"/>
      <c r="AZ10" s="53"/>
      <c r="BA10" s="92">
        <f>BA4/BA6</f>
        <v>2.2149442018437653</v>
      </c>
      <c r="BB10" s="92">
        <f>BB4/BB6</f>
        <v>2.2756483516483517</v>
      </c>
      <c r="BC10" s="92">
        <f>BC4/BC6</f>
        <v>2.263936796447382</v>
      </c>
      <c r="BD10" s="92">
        <f>BD4/BD6</f>
        <v>2.2884435466723367</v>
      </c>
      <c r="BE10" s="3"/>
      <c r="BF10" s="53"/>
      <c r="BG10" s="92">
        <f>BG4/BG6</f>
        <v>2.2470083919256063</v>
      </c>
      <c r="BH10" s="92">
        <f>BH4/BH6</f>
        <v>2.1745269697825473</v>
      </c>
      <c r="BI10" s="92">
        <f>BI4/BI6</f>
        <v>2.1304280874653525</v>
      </c>
      <c r="BJ10" s="92">
        <f>BJ4/BJ6</f>
        <v>2.1515126535322726</v>
      </c>
      <c r="BK10" s="3"/>
      <c r="BL10" s="53"/>
      <c r="BM10" s="92">
        <f>BM4/BM6</f>
        <v>2.0490399350942035</v>
      </c>
      <c r="BN10" s="92">
        <f>BN4/BN6</f>
        <v>2.1247951373255289</v>
      </c>
      <c r="BO10" s="92">
        <f>BO4/BO6</f>
        <v>2.232985061588189</v>
      </c>
      <c r="BP10" s="92">
        <f>BP4/BP6</f>
        <v>2.223393786025587</v>
      </c>
      <c r="BQ10" s="3"/>
      <c r="BR10" s="53"/>
    </row>
    <row r="11" spans="1:70" ht="16.2" thickBot="1" x14ac:dyDescent="0.35">
      <c r="A11" s="52"/>
      <c r="B11" s="50" t="s">
        <v>28</v>
      </c>
      <c r="C11" s="49" t="s">
        <v>27</v>
      </c>
      <c r="D11" s="51" t="s">
        <v>26</v>
      </c>
      <c r="E11" s="50" t="s">
        <v>25</v>
      </c>
      <c r="F11" s="49" t="s">
        <v>24</v>
      </c>
      <c r="G11" s="48"/>
      <c r="H11" s="47"/>
      <c r="I11" s="46"/>
      <c r="J11" s="47"/>
      <c r="K11" s="47"/>
      <c r="L11" s="46"/>
      <c r="M11" s="47"/>
      <c r="N11" s="47"/>
      <c r="O11" s="47"/>
      <c r="P11" s="47"/>
      <c r="Q11" s="46"/>
      <c r="R11" s="47"/>
      <c r="S11" s="47"/>
      <c r="T11" s="47"/>
      <c r="U11" s="47"/>
      <c r="V11" s="46"/>
      <c r="W11" s="47"/>
      <c r="X11" s="47"/>
      <c r="Y11" s="47"/>
      <c r="Z11" s="47"/>
      <c r="AA11" s="47"/>
      <c r="AB11" s="46"/>
      <c r="AC11" s="47"/>
      <c r="AD11" s="47"/>
      <c r="AE11" s="47"/>
      <c r="AF11" s="47"/>
      <c r="AG11" s="47"/>
      <c r="AH11" s="46"/>
      <c r="AI11" s="47"/>
      <c r="AJ11" s="47"/>
      <c r="AK11" s="47"/>
      <c r="AL11" s="47"/>
      <c r="AM11" s="47"/>
      <c r="AN11" s="46"/>
      <c r="AO11" s="47"/>
      <c r="AP11" s="47"/>
      <c r="AQ11" s="47"/>
      <c r="AR11" s="47"/>
      <c r="AS11" s="47"/>
      <c r="AT11" s="46"/>
      <c r="AU11" s="47"/>
      <c r="AV11" s="47"/>
      <c r="AW11" s="47"/>
      <c r="AX11" s="47"/>
      <c r="AY11" s="47"/>
      <c r="AZ11" s="46"/>
      <c r="BA11" s="47"/>
      <c r="BB11" s="47"/>
      <c r="BC11" s="47"/>
      <c r="BD11" s="47"/>
      <c r="BE11" s="47"/>
      <c r="BF11" s="46"/>
      <c r="BG11" s="47"/>
      <c r="BH11" s="47"/>
      <c r="BI11" s="47"/>
      <c r="BJ11" s="47"/>
      <c r="BK11" s="47"/>
      <c r="BL11" s="46"/>
      <c r="BM11" s="47"/>
      <c r="BN11" s="47"/>
      <c r="BO11" s="47"/>
      <c r="BP11" s="47"/>
      <c r="BQ11" s="47"/>
      <c r="BR11" s="46"/>
    </row>
    <row r="12" spans="1:70" x14ac:dyDescent="0.3">
      <c r="A12" s="1" t="s">
        <v>60</v>
      </c>
      <c r="B12" s="44"/>
      <c r="C12" s="44"/>
      <c r="D12" s="45"/>
      <c r="E12" s="44"/>
      <c r="F12" s="44"/>
      <c r="G12" s="43"/>
      <c r="H12" s="42"/>
      <c r="I12" s="41"/>
      <c r="J12" s="42"/>
      <c r="K12" s="42"/>
      <c r="L12" s="41"/>
      <c r="M12" s="42"/>
      <c r="N12" s="42"/>
      <c r="O12" s="42"/>
      <c r="P12" s="42"/>
      <c r="Q12" s="41"/>
      <c r="R12" s="42"/>
      <c r="S12" s="42"/>
      <c r="T12" s="42"/>
      <c r="U12" s="42"/>
      <c r="V12" s="41"/>
      <c r="W12" s="20">
        <v>0</v>
      </c>
      <c r="X12" s="19">
        <v>0</v>
      </c>
      <c r="Y12" s="20">
        <v>0</v>
      </c>
      <c r="Z12" s="19">
        <v>0</v>
      </c>
      <c r="AA12" s="19">
        <v>8600</v>
      </c>
      <c r="AB12" s="18">
        <f>SUM(W12:AA12)</f>
        <v>8600</v>
      </c>
      <c r="AC12" s="20"/>
      <c r="AD12" s="19"/>
      <c r="AE12" s="20"/>
      <c r="AF12" s="19"/>
      <c r="AG12" s="19">
        <v>8200</v>
      </c>
      <c r="AH12" s="18">
        <f>SUM(AC12:AG12)</f>
        <v>8200</v>
      </c>
      <c r="AI12" s="20"/>
      <c r="AJ12" s="19"/>
      <c r="AK12" s="20"/>
      <c r="AL12" s="19"/>
      <c r="AM12" s="19">
        <v>2600</v>
      </c>
      <c r="AN12" s="18">
        <f>SUM(AI12:AM12)</f>
        <v>2600</v>
      </c>
      <c r="AO12" s="20"/>
      <c r="AP12" s="19"/>
      <c r="AQ12" s="20"/>
      <c r="AR12" s="19"/>
      <c r="AS12" s="19">
        <v>7500</v>
      </c>
      <c r="AT12" s="18">
        <f t="shared" ref="AT12:AT21" si="2">SUM(AO12:AS12)</f>
        <v>7500</v>
      </c>
      <c r="AU12" s="20"/>
      <c r="AV12" s="19"/>
      <c r="AW12" s="20"/>
      <c r="AX12" s="19"/>
      <c r="AY12" s="19">
        <v>29700</v>
      </c>
      <c r="AZ12" s="18">
        <f t="shared" ref="AZ12:AZ21" si="3">SUM(AU12:AY12)</f>
        <v>29700</v>
      </c>
      <c r="BA12" s="20"/>
      <c r="BB12" s="19"/>
      <c r="BC12" s="20"/>
      <c r="BD12" s="19"/>
      <c r="BE12" s="19">
        <v>7700</v>
      </c>
      <c r="BF12" s="18">
        <f t="shared" ref="BF12:BF21" si="4">SUM(BA12:BE12)</f>
        <v>7700</v>
      </c>
      <c r="BG12" s="20"/>
      <c r="BH12" s="19"/>
      <c r="BI12" s="20"/>
      <c r="BJ12" s="19"/>
      <c r="BK12" s="19">
        <v>7910</v>
      </c>
      <c r="BL12" s="18">
        <f t="shared" ref="BL12:BL21" si="5">SUM(BG12:BK12)</f>
        <v>7910</v>
      </c>
      <c r="BM12" s="20"/>
      <c r="BN12" s="19"/>
      <c r="BO12" s="20"/>
      <c r="BP12" s="19"/>
      <c r="BQ12" s="19">
        <v>3750</v>
      </c>
      <c r="BR12" s="18">
        <f>SUM(BM12:BQ12)</f>
        <v>3750</v>
      </c>
    </row>
    <row r="13" spans="1:70" x14ac:dyDescent="0.3">
      <c r="A13" s="1" t="s">
        <v>23</v>
      </c>
      <c r="B13" s="2"/>
      <c r="C13" s="2"/>
      <c r="D13" s="13"/>
      <c r="E13" s="2"/>
      <c r="F13" s="2"/>
      <c r="G13" s="21">
        <v>7046.89</v>
      </c>
      <c r="H13" s="19">
        <v>7327.91</v>
      </c>
      <c r="I13" s="18">
        <f t="shared" ref="I13:I21" si="6">SUM(G13:H13)</f>
        <v>14374.8</v>
      </c>
      <c r="J13" s="20">
        <v>4264.76</v>
      </c>
      <c r="K13" s="19">
        <v>4249.8</v>
      </c>
      <c r="L13" s="18">
        <f t="shared" ref="L13:L21" si="7">SUM(J13:K13)</f>
        <v>8514.5600000000013</v>
      </c>
      <c r="M13" s="20">
        <v>6048.42</v>
      </c>
      <c r="N13" s="19">
        <v>5304.28</v>
      </c>
      <c r="O13" s="20">
        <v>591.48</v>
      </c>
      <c r="P13" s="19">
        <v>753.02</v>
      </c>
      <c r="Q13" s="18">
        <f t="shared" ref="Q13:Q21" si="8">SUM(M13:P13)</f>
        <v>12697.2</v>
      </c>
      <c r="R13" s="20">
        <v>6863.38</v>
      </c>
      <c r="S13" s="19">
        <v>6360.07</v>
      </c>
      <c r="T13" s="20">
        <v>6941.08</v>
      </c>
      <c r="U13" s="19">
        <v>5356.31</v>
      </c>
      <c r="V13" s="18">
        <f>SUM(R13:U13)</f>
        <v>25520.84</v>
      </c>
      <c r="W13" s="20">
        <v>3551.58</v>
      </c>
      <c r="X13" s="19">
        <v>2919.92</v>
      </c>
      <c r="Y13" s="20">
        <v>3606.76</v>
      </c>
      <c r="Z13" s="19">
        <v>4003.29</v>
      </c>
      <c r="AA13" s="19">
        <v>0</v>
      </c>
      <c r="AB13" s="18">
        <f>SUM(W13:AA13)</f>
        <v>14081.55</v>
      </c>
      <c r="AC13" s="20">
        <v>6127.9000000000005</v>
      </c>
      <c r="AD13" s="19">
        <v>3719.94</v>
      </c>
      <c r="AE13" s="20">
        <v>5046.47</v>
      </c>
      <c r="AF13" s="19">
        <v>5789.02</v>
      </c>
      <c r="AG13" s="19">
        <v>0</v>
      </c>
      <c r="AH13" s="18">
        <f>SUM(AC13:AG13)</f>
        <v>20683.330000000002</v>
      </c>
      <c r="AI13" s="20">
        <v>5849.12</v>
      </c>
      <c r="AJ13" s="19">
        <v>4556.5199999999995</v>
      </c>
      <c r="AK13" s="20">
        <v>5465.07</v>
      </c>
      <c r="AL13" s="19">
        <v>4941.6500000000005</v>
      </c>
      <c r="AM13" s="19"/>
      <c r="AN13" s="18">
        <f>SUM(AI13:AM13)</f>
        <v>20812.36</v>
      </c>
      <c r="AO13" s="20">
        <v>6325.34</v>
      </c>
      <c r="AP13" s="19">
        <v>6684.77</v>
      </c>
      <c r="AQ13" s="20">
        <v>6592.57</v>
      </c>
      <c r="AR13" s="19">
        <v>6246.24</v>
      </c>
      <c r="AS13" s="19"/>
      <c r="AT13" s="18">
        <f t="shared" si="2"/>
        <v>25848.92</v>
      </c>
      <c r="AU13" s="20">
        <v>6951.17</v>
      </c>
      <c r="AV13" s="19">
        <v>5578.25</v>
      </c>
      <c r="AW13" s="20">
        <v>6229.2300000000005</v>
      </c>
      <c r="AX13" s="19">
        <v>5996.9199999999992</v>
      </c>
      <c r="AY13" s="19"/>
      <c r="AZ13" s="18">
        <f t="shared" si="3"/>
        <v>24755.57</v>
      </c>
      <c r="BA13" s="20">
        <v>7023.97</v>
      </c>
      <c r="BB13" s="19">
        <v>6419.95</v>
      </c>
      <c r="BC13" s="20">
        <v>6860.4199999999992</v>
      </c>
      <c r="BD13" s="19">
        <v>7225.7999999999993</v>
      </c>
      <c r="BE13" s="19"/>
      <c r="BF13" s="18">
        <f t="shared" si="4"/>
        <v>27530.14</v>
      </c>
      <c r="BG13" s="20">
        <f>10372.29</f>
        <v>10372.290000000001</v>
      </c>
      <c r="BH13" s="19">
        <v>7129.0700000000015</v>
      </c>
      <c r="BI13" s="20">
        <f>9710.75</f>
        <v>9710.75</v>
      </c>
      <c r="BJ13" s="19">
        <f>9411</f>
        <v>9411</v>
      </c>
      <c r="BK13" s="19"/>
      <c r="BL13" s="18">
        <f t="shared" si="5"/>
        <v>36623.11</v>
      </c>
      <c r="BM13" s="20">
        <v>7274.23</v>
      </c>
      <c r="BN13" s="19">
        <v>6329.21</v>
      </c>
      <c r="BO13" s="20">
        <v>8099.46</v>
      </c>
      <c r="BP13" s="19">
        <v>4899.25</v>
      </c>
      <c r="BQ13" s="19"/>
      <c r="BR13" s="18">
        <f>SUM(BM13:BQ13)</f>
        <v>26602.149999999998</v>
      </c>
    </row>
    <row r="14" spans="1:70" x14ac:dyDescent="0.3">
      <c r="A14" s="1" t="s">
        <v>22</v>
      </c>
      <c r="B14" s="2"/>
      <c r="C14" s="2"/>
      <c r="D14" s="13"/>
      <c r="E14" s="2"/>
      <c r="F14" s="2"/>
      <c r="G14" s="21">
        <v>2338.5</v>
      </c>
      <c r="H14" s="19">
        <v>2372.4000000000005</v>
      </c>
      <c r="I14" s="18">
        <f t="shared" si="6"/>
        <v>4710.9000000000005</v>
      </c>
      <c r="J14" s="20">
        <v>1435.1</v>
      </c>
      <c r="K14" s="19">
        <v>1432.7</v>
      </c>
      <c r="L14" s="18">
        <f t="shared" si="7"/>
        <v>2867.8</v>
      </c>
      <c r="M14" s="20">
        <v>2417.1999999999998</v>
      </c>
      <c r="N14" s="19">
        <v>2139.3000000000002</v>
      </c>
      <c r="O14" s="20">
        <v>115.7</v>
      </c>
      <c r="P14" s="19">
        <v>279.2</v>
      </c>
      <c r="Q14" s="18">
        <f t="shared" si="8"/>
        <v>4951.3999999999996</v>
      </c>
      <c r="R14" s="20">
        <v>2393.1999999999998</v>
      </c>
      <c r="S14" s="19">
        <v>2520.4</v>
      </c>
      <c r="T14" s="20">
        <v>2769.4</v>
      </c>
      <c r="U14" s="19">
        <v>2127.4</v>
      </c>
      <c r="V14" s="18">
        <f t="shared" ref="V14:V21" si="9">SUM(R14:U14)</f>
        <v>9810.4</v>
      </c>
      <c r="W14" s="20">
        <v>1189.3</v>
      </c>
      <c r="X14" s="19">
        <v>984.6</v>
      </c>
      <c r="Y14" s="20">
        <v>1580.6</v>
      </c>
      <c r="Z14" s="19">
        <v>1588.4</v>
      </c>
      <c r="AA14" s="19">
        <v>0</v>
      </c>
      <c r="AB14" s="18">
        <f t="shared" ref="AB14:AB21" si="10">SUM(W14:AA14)</f>
        <v>5342.9</v>
      </c>
      <c r="AC14" s="20">
        <v>2329.6</v>
      </c>
      <c r="AD14" s="19">
        <v>1457.7</v>
      </c>
      <c r="AE14" s="20">
        <v>2125.1</v>
      </c>
      <c r="AF14" s="19">
        <v>2032.7</v>
      </c>
      <c r="AG14" s="19"/>
      <c r="AH14" s="18">
        <f t="shared" ref="AH14:AH21" si="11">SUM(AC14:AG14)</f>
        <v>7945.0999999999995</v>
      </c>
      <c r="AI14" s="20">
        <v>2060.6</v>
      </c>
      <c r="AJ14" s="19">
        <v>1721.0999999999997</v>
      </c>
      <c r="AK14" s="20">
        <v>2148.3000000000002</v>
      </c>
      <c r="AL14" s="19">
        <v>1836.4</v>
      </c>
      <c r="AM14" s="19"/>
      <c r="AN14" s="18">
        <f t="shared" ref="AN14:AN21" si="12">SUM(AI14:AM14)</f>
        <v>7766.4</v>
      </c>
      <c r="AO14" s="20">
        <v>2181.5</v>
      </c>
      <c r="AP14" s="19">
        <v>2515.9</v>
      </c>
      <c r="AQ14" s="20">
        <v>2377.1</v>
      </c>
      <c r="AR14" s="19">
        <v>2208.4</v>
      </c>
      <c r="AS14" s="19"/>
      <c r="AT14" s="18">
        <f t="shared" si="2"/>
        <v>9282.9</v>
      </c>
      <c r="AU14" s="20">
        <v>2097.8999999999996</v>
      </c>
      <c r="AV14" s="19">
        <v>1935.8</v>
      </c>
      <c r="AW14" s="20">
        <v>2420.6000000000004</v>
      </c>
      <c r="AX14" s="19">
        <v>2153.1999999999994</v>
      </c>
      <c r="AY14" s="19"/>
      <c r="AZ14" s="18">
        <f t="shared" si="3"/>
        <v>8607.5</v>
      </c>
      <c r="BA14" s="20">
        <v>2189.6</v>
      </c>
      <c r="BB14" s="19">
        <v>2088.7999999999997</v>
      </c>
      <c r="BC14" s="20">
        <v>2136.7999999999997</v>
      </c>
      <c r="BD14" s="19">
        <v>2095.3000000000002</v>
      </c>
      <c r="BE14" s="19"/>
      <c r="BF14" s="18">
        <f t="shared" si="4"/>
        <v>8510.5</v>
      </c>
      <c r="BG14" s="20">
        <v>3078.3</v>
      </c>
      <c r="BH14" s="19">
        <v>2293.6999999999998</v>
      </c>
      <c r="BI14" s="20">
        <v>2759.2999999999997</v>
      </c>
      <c r="BJ14" s="19">
        <v>2758.6</v>
      </c>
      <c r="BK14" s="19"/>
      <c r="BL14" s="18">
        <f t="shared" si="5"/>
        <v>10889.9</v>
      </c>
      <c r="BM14" s="20">
        <v>2388.1</v>
      </c>
      <c r="BN14" s="19">
        <v>2014.8000000000002</v>
      </c>
      <c r="BO14" s="20">
        <v>2720.4</v>
      </c>
      <c r="BP14" s="19">
        <v>1633.3</v>
      </c>
      <c r="BQ14" s="19"/>
      <c r="BR14" s="18">
        <f t="shared" ref="BR14:BR21" si="13">SUM(BM14:BQ14)</f>
        <v>8756.5999999999985</v>
      </c>
    </row>
    <row r="15" spans="1:70" x14ac:dyDescent="0.3">
      <c r="A15" s="1" t="s">
        <v>21</v>
      </c>
      <c r="B15" s="2"/>
      <c r="C15" s="2"/>
      <c r="D15" s="13"/>
      <c r="E15" s="2"/>
      <c r="F15" s="2"/>
      <c r="G15" s="21">
        <v>265</v>
      </c>
      <c r="H15" s="19">
        <v>270</v>
      </c>
      <c r="I15" s="18">
        <f t="shared" si="6"/>
        <v>535</v>
      </c>
      <c r="J15" s="20">
        <v>305</v>
      </c>
      <c r="K15" s="19">
        <v>480</v>
      </c>
      <c r="L15" s="18">
        <f t="shared" si="7"/>
        <v>785</v>
      </c>
      <c r="M15" s="20">
        <v>425</v>
      </c>
      <c r="N15" s="19">
        <v>524</v>
      </c>
      <c r="O15" s="20">
        <v>60</v>
      </c>
      <c r="P15" s="19">
        <v>40</v>
      </c>
      <c r="Q15" s="18">
        <f t="shared" si="8"/>
        <v>1049</v>
      </c>
      <c r="R15" s="20">
        <v>275</v>
      </c>
      <c r="S15" s="19">
        <v>275</v>
      </c>
      <c r="T15" s="20">
        <v>243</v>
      </c>
      <c r="U15" s="19">
        <v>255</v>
      </c>
      <c r="V15" s="18">
        <f t="shared" si="9"/>
        <v>1048</v>
      </c>
      <c r="W15" s="20">
        <v>195</v>
      </c>
      <c r="X15" s="19">
        <v>160</v>
      </c>
      <c r="Y15" s="20">
        <v>313</v>
      </c>
      <c r="Z15" s="19">
        <v>172</v>
      </c>
      <c r="AA15" s="19">
        <v>0</v>
      </c>
      <c r="AB15" s="18">
        <f t="shared" si="10"/>
        <v>840</v>
      </c>
      <c r="AC15" s="20">
        <v>285</v>
      </c>
      <c r="AD15" s="19">
        <v>250</v>
      </c>
      <c r="AE15" s="20">
        <v>389</v>
      </c>
      <c r="AF15" s="19">
        <v>345</v>
      </c>
      <c r="AG15" s="19"/>
      <c r="AH15" s="18">
        <f t="shared" si="11"/>
        <v>1269</v>
      </c>
      <c r="AI15" s="20">
        <v>210</v>
      </c>
      <c r="AJ15" s="19">
        <v>260</v>
      </c>
      <c r="AK15" s="20">
        <v>220</v>
      </c>
      <c r="AL15" s="19">
        <v>170</v>
      </c>
      <c r="AM15" s="19"/>
      <c r="AN15" s="18">
        <f t="shared" si="12"/>
        <v>860</v>
      </c>
      <c r="AO15" s="20">
        <v>225</v>
      </c>
      <c r="AP15" s="19">
        <v>295</v>
      </c>
      <c r="AQ15" s="20">
        <v>255</v>
      </c>
      <c r="AR15" s="19">
        <v>239.4</v>
      </c>
      <c r="AS15" s="19"/>
      <c r="AT15" s="18">
        <f t="shared" si="2"/>
        <v>1014.4</v>
      </c>
      <c r="AU15" s="20">
        <v>464</v>
      </c>
      <c r="AV15" s="19">
        <v>350</v>
      </c>
      <c r="AW15" s="20">
        <v>245</v>
      </c>
      <c r="AX15" s="19">
        <v>269</v>
      </c>
      <c r="AY15" s="19"/>
      <c r="AZ15" s="18">
        <f t="shared" si="3"/>
        <v>1328</v>
      </c>
      <c r="BA15" s="20">
        <v>220</v>
      </c>
      <c r="BB15" s="19">
        <v>230</v>
      </c>
      <c r="BC15" s="20">
        <v>245</v>
      </c>
      <c r="BD15" s="19">
        <v>255</v>
      </c>
      <c r="BE15" s="19"/>
      <c r="BF15" s="18">
        <f t="shared" si="4"/>
        <v>950</v>
      </c>
      <c r="BG15" s="20">
        <v>343</v>
      </c>
      <c r="BH15" s="19">
        <v>268</v>
      </c>
      <c r="BI15" s="20">
        <v>322</v>
      </c>
      <c r="BJ15" s="19">
        <v>247</v>
      </c>
      <c r="BK15" s="19"/>
      <c r="BL15" s="18">
        <f t="shared" si="5"/>
        <v>1180</v>
      </c>
      <c r="BM15" s="20">
        <v>293</v>
      </c>
      <c r="BN15" s="19">
        <v>230</v>
      </c>
      <c r="BO15" s="20">
        <v>273</v>
      </c>
      <c r="BP15" s="19">
        <v>259</v>
      </c>
      <c r="BQ15" s="19"/>
      <c r="BR15" s="18">
        <f t="shared" si="13"/>
        <v>1055</v>
      </c>
    </row>
    <row r="16" spans="1:70" x14ac:dyDescent="0.3">
      <c r="A16" s="1" t="s">
        <v>65</v>
      </c>
      <c r="B16" s="2"/>
      <c r="C16" s="2"/>
      <c r="D16" s="13"/>
      <c r="E16" s="2"/>
      <c r="F16" s="2"/>
      <c r="G16" s="21">
        <v>0</v>
      </c>
      <c r="H16" s="19">
        <v>0</v>
      </c>
      <c r="I16" s="18">
        <f>SUM(G16:H16)</f>
        <v>0</v>
      </c>
      <c r="J16" s="20">
        <v>0</v>
      </c>
      <c r="K16" s="19">
        <v>0</v>
      </c>
      <c r="L16" s="18">
        <f>SUM(J16:K16)</f>
        <v>0</v>
      </c>
      <c r="M16" s="20">
        <v>0</v>
      </c>
      <c r="N16" s="19">
        <v>0</v>
      </c>
      <c r="O16" s="20">
        <v>0</v>
      </c>
      <c r="P16" s="19">
        <v>0</v>
      </c>
      <c r="Q16" s="18">
        <f>SUM(M16:P16)</f>
        <v>0</v>
      </c>
      <c r="R16" s="20">
        <v>0</v>
      </c>
      <c r="S16" s="19">
        <v>0</v>
      </c>
      <c r="T16" s="20">
        <v>0</v>
      </c>
      <c r="U16" s="19">
        <v>0</v>
      </c>
      <c r="V16" s="18">
        <f>SUM(R16:U16)</f>
        <v>0</v>
      </c>
      <c r="W16" s="20">
        <v>0</v>
      </c>
      <c r="X16" s="19">
        <v>0</v>
      </c>
      <c r="Y16" s="20">
        <v>0</v>
      </c>
      <c r="Z16" s="19">
        <v>0</v>
      </c>
      <c r="AA16" s="19">
        <v>0</v>
      </c>
      <c r="AB16" s="18">
        <f>SUM(W16:AA16)</f>
        <v>0</v>
      </c>
      <c r="AC16" s="20">
        <v>300</v>
      </c>
      <c r="AD16" s="19">
        <v>300</v>
      </c>
      <c r="AE16" s="20">
        <v>150</v>
      </c>
      <c r="AF16" s="19">
        <v>150</v>
      </c>
      <c r="AG16" s="19">
        <v>0</v>
      </c>
      <c r="AH16" s="18">
        <f>SUM(AC16:AG16)</f>
        <v>900</v>
      </c>
      <c r="AI16" s="20">
        <v>0</v>
      </c>
      <c r="AJ16" s="19">
        <v>0</v>
      </c>
      <c r="AK16" s="20">
        <v>0</v>
      </c>
      <c r="AL16" s="19">
        <v>0</v>
      </c>
      <c r="AM16" s="19">
        <v>0</v>
      </c>
      <c r="AN16" s="18">
        <f t="shared" si="12"/>
        <v>0</v>
      </c>
      <c r="AO16" s="20">
        <v>0</v>
      </c>
      <c r="AP16" s="19">
        <v>0</v>
      </c>
      <c r="AQ16" s="20">
        <v>0</v>
      </c>
      <c r="AR16" s="19">
        <v>0</v>
      </c>
      <c r="AS16" s="19">
        <v>0</v>
      </c>
      <c r="AT16" s="18">
        <f t="shared" si="2"/>
        <v>0</v>
      </c>
      <c r="AU16" s="20">
        <v>0</v>
      </c>
      <c r="AV16" s="19">
        <v>100</v>
      </c>
      <c r="AW16" s="20">
        <v>0</v>
      </c>
      <c r="AX16" s="19">
        <v>0</v>
      </c>
      <c r="AY16" s="19">
        <v>0</v>
      </c>
      <c r="AZ16" s="18">
        <f t="shared" si="3"/>
        <v>100</v>
      </c>
      <c r="BA16" s="20">
        <v>0</v>
      </c>
      <c r="BB16" s="19">
        <v>0</v>
      </c>
      <c r="BC16" s="20">
        <v>0</v>
      </c>
      <c r="BD16" s="19">
        <v>0</v>
      </c>
      <c r="BE16" s="19">
        <v>0</v>
      </c>
      <c r="BF16" s="18">
        <f t="shared" si="4"/>
        <v>0</v>
      </c>
      <c r="BG16" s="20">
        <v>0</v>
      </c>
      <c r="BH16" s="19">
        <v>100</v>
      </c>
      <c r="BI16" s="20">
        <v>0</v>
      </c>
      <c r="BJ16" s="19">
        <v>0</v>
      </c>
      <c r="BK16" s="19">
        <v>0</v>
      </c>
      <c r="BL16" s="18">
        <f t="shared" si="5"/>
        <v>100</v>
      </c>
      <c r="BM16" s="20">
        <v>0</v>
      </c>
      <c r="BN16" s="19">
        <v>0</v>
      </c>
      <c r="BO16" s="20">
        <v>0</v>
      </c>
      <c r="BP16" s="19">
        <v>0</v>
      </c>
      <c r="BQ16" s="19">
        <v>0</v>
      </c>
      <c r="BR16" s="18">
        <f>SUM(BM16:BQ16)</f>
        <v>0</v>
      </c>
    </row>
    <row r="17" spans="1:70" x14ac:dyDescent="0.3">
      <c r="A17" s="1" t="s">
        <v>20</v>
      </c>
      <c r="B17" s="2"/>
      <c r="C17" s="2"/>
      <c r="D17" s="13"/>
      <c r="E17" s="2"/>
      <c r="F17" s="2"/>
      <c r="G17" s="21">
        <v>3590</v>
      </c>
      <c r="H17" s="19">
        <v>3700</v>
      </c>
      <c r="I17" s="18">
        <f t="shared" si="6"/>
        <v>7290</v>
      </c>
      <c r="J17" s="20">
        <v>2645</v>
      </c>
      <c r="K17" s="19">
        <v>2855</v>
      </c>
      <c r="L17" s="18">
        <f t="shared" si="7"/>
        <v>5500</v>
      </c>
      <c r="M17" s="20">
        <v>4004</v>
      </c>
      <c r="N17" s="19">
        <v>3534</v>
      </c>
      <c r="O17" s="20">
        <v>390</v>
      </c>
      <c r="P17" s="19">
        <v>470</v>
      </c>
      <c r="Q17" s="18">
        <f t="shared" si="8"/>
        <v>8398</v>
      </c>
      <c r="R17" s="20">
        <v>3570</v>
      </c>
      <c r="S17" s="19">
        <v>3610</v>
      </c>
      <c r="T17" s="20">
        <v>4090</v>
      </c>
      <c r="U17" s="19">
        <v>3500</v>
      </c>
      <c r="V17" s="18">
        <f t="shared" si="9"/>
        <v>14770</v>
      </c>
      <c r="W17" s="20">
        <v>1840</v>
      </c>
      <c r="X17" s="19">
        <v>1590</v>
      </c>
      <c r="Y17" s="20">
        <v>2070</v>
      </c>
      <c r="Z17" s="19">
        <v>2270</v>
      </c>
      <c r="AA17" s="19">
        <v>0</v>
      </c>
      <c r="AB17" s="18">
        <f t="shared" si="10"/>
        <v>7770</v>
      </c>
      <c r="AC17" s="20">
        <v>3510</v>
      </c>
      <c r="AD17" s="19">
        <v>2310</v>
      </c>
      <c r="AE17" s="20">
        <v>3260</v>
      </c>
      <c r="AF17" s="19">
        <v>3460</v>
      </c>
      <c r="AG17" s="19">
        <v>0</v>
      </c>
      <c r="AH17" s="18">
        <f t="shared" si="11"/>
        <v>12540</v>
      </c>
      <c r="AI17" s="20">
        <v>2950</v>
      </c>
      <c r="AJ17" s="19">
        <v>2670</v>
      </c>
      <c r="AK17" s="20">
        <v>3060</v>
      </c>
      <c r="AL17" s="19">
        <v>2790</v>
      </c>
      <c r="AM17" s="19">
        <v>0</v>
      </c>
      <c r="AN17" s="18">
        <f t="shared" si="12"/>
        <v>11470</v>
      </c>
      <c r="AO17" s="20">
        <v>3235</v>
      </c>
      <c r="AP17" s="19">
        <v>3320</v>
      </c>
      <c r="AQ17" s="20">
        <v>3670</v>
      </c>
      <c r="AR17" s="19">
        <v>3230</v>
      </c>
      <c r="AS17" s="19">
        <v>0</v>
      </c>
      <c r="AT17" s="18">
        <f t="shared" si="2"/>
        <v>13455</v>
      </c>
      <c r="AU17" s="20">
        <v>3535</v>
      </c>
      <c r="AV17" s="19">
        <v>3270</v>
      </c>
      <c r="AW17" s="20">
        <v>3530</v>
      </c>
      <c r="AX17" s="19">
        <v>3410</v>
      </c>
      <c r="AY17" s="19">
        <v>0</v>
      </c>
      <c r="AZ17" s="18">
        <f t="shared" si="3"/>
        <v>13745</v>
      </c>
      <c r="BA17" s="20">
        <v>3290</v>
      </c>
      <c r="BB17" s="19">
        <v>3030</v>
      </c>
      <c r="BC17" s="20">
        <v>3170</v>
      </c>
      <c r="BD17" s="19">
        <v>3270</v>
      </c>
      <c r="BE17" s="19">
        <v>0</v>
      </c>
      <c r="BF17" s="18">
        <f t="shared" si="4"/>
        <v>12760</v>
      </c>
      <c r="BG17" s="20">
        <v>4340</v>
      </c>
      <c r="BH17" s="19">
        <v>3540</v>
      </c>
      <c r="BI17" s="20">
        <v>4190</v>
      </c>
      <c r="BJ17" s="19">
        <v>3860</v>
      </c>
      <c r="BK17" s="19">
        <v>0</v>
      </c>
      <c r="BL17" s="18">
        <f t="shared" si="5"/>
        <v>15930</v>
      </c>
      <c r="BM17" s="20">
        <v>3250</v>
      </c>
      <c r="BN17" s="19">
        <v>2940</v>
      </c>
      <c r="BO17" s="20">
        <v>3860</v>
      </c>
      <c r="BP17" s="19">
        <v>2380</v>
      </c>
      <c r="BQ17" s="19">
        <v>0</v>
      </c>
      <c r="BR17" s="18">
        <f t="shared" si="13"/>
        <v>12430</v>
      </c>
    </row>
    <row r="18" spans="1:70" x14ac:dyDescent="0.3">
      <c r="A18" s="1" t="s">
        <v>63</v>
      </c>
      <c r="B18" s="2"/>
      <c r="C18" s="2"/>
      <c r="D18" s="13">
        <v>300</v>
      </c>
      <c r="E18" s="2" t="s">
        <v>3</v>
      </c>
      <c r="F18" s="2"/>
      <c r="G18" s="21">
        <v>300</v>
      </c>
      <c r="H18" s="19">
        <v>300</v>
      </c>
      <c r="I18" s="18">
        <f>SUM(G18:H18)</f>
        <v>600</v>
      </c>
      <c r="J18" s="20">
        <v>300</v>
      </c>
      <c r="K18" s="19">
        <v>300</v>
      </c>
      <c r="L18" s="18">
        <f>SUM(J18:K18)</f>
        <v>600</v>
      </c>
      <c r="M18" s="20">
        <v>300</v>
      </c>
      <c r="N18" s="19">
        <v>300</v>
      </c>
      <c r="O18" s="20">
        <v>200</v>
      </c>
      <c r="P18" s="19">
        <v>160</v>
      </c>
      <c r="Q18" s="18">
        <f>SUM(M18:P18)</f>
        <v>960</v>
      </c>
      <c r="R18" s="20">
        <v>300</v>
      </c>
      <c r="S18" s="19">
        <v>300</v>
      </c>
      <c r="T18" s="20">
        <v>300</v>
      </c>
      <c r="U18" s="19">
        <v>0</v>
      </c>
      <c r="V18" s="18">
        <f>SUM(R18:U18)</f>
        <v>900</v>
      </c>
      <c r="W18" s="20">
        <v>200</v>
      </c>
      <c r="X18" s="19">
        <v>200</v>
      </c>
      <c r="Y18" s="20">
        <v>300</v>
      </c>
      <c r="Z18" s="19">
        <v>150</v>
      </c>
      <c r="AA18" s="19">
        <v>0</v>
      </c>
      <c r="AB18" s="18">
        <f>SUM(W18:AA18)</f>
        <v>850</v>
      </c>
      <c r="AC18" s="20">
        <v>300</v>
      </c>
      <c r="AD18" s="19">
        <v>225</v>
      </c>
      <c r="AE18" s="20">
        <v>225</v>
      </c>
      <c r="AF18" s="19">
        <v>300</v>
      </c>
      <c r="AG18" s="19">
        <v>0</v>
      </c>
      <c r="AH18" s="18">
        <f>SUM(AC18:AG18)</f>
        <v>1050</v>
      </c>
      <c r="AI18" s="20">
        <v>300</v>
      </c>
      <c r="AJ18" s="19">
        <v>300</v>
      </c>
      <c r="AK18" s="20">
        <v>300</v>
      </c>
      <c r="AL18" s="19">
        <v>300</v>
      </c>
      <c r="AM18" s="19">
        <v>0</v>
      </c>
      <c r="AN18" s="18">
        <f t="shared" si="12"/>
        <v>1200</v>
      </c>
      <c r="AO18" s="20">
        <v>300</v>
      </c>
      <c r="AP18" s="19">
        <v>300</v>
      </c>
      <c r="AQ18" s="20">
        <v>300</v>
      </c>
      <c r="AR18" s="19">
        <v>300</v>
      </c>
      <c r="AS18" s="19">
        <v>0</v>
      </c>
      <c r="AT18" s="18">
        <f t="shared" si="2"/>
        <v>1200</v>
      </c>
      <c r="AU18" s="20">
        <v>300</v>
      </c>
      <c r="AV18" s="19">
        <v>300</v>
      </c>
      <c r="AW18" s="20">
        <v>300</v>
      </c>
      <c r="AX18" s="19">
        <v>300</v>
      </c>
      <c r="AY18" s="19">
        <v>0</v>
      </c>
      <c r="AZ18" s="18">
        <f t="shared" si="3"/>
        <v>1200</v>
      </c>
      <c r="BA18" s="20">
        <v>300</v>
      </c>
      <c r="BB18" s="19">
        <v>300</v>
      </c>
      <c r="BC18" s="20">
        <v>300</v>
      </c>
      <c r="BD18" s="19">
        <v>300</v>
      </c>
      <c r="BE18" s="19">
        <v>0</v>
      </c>
      <c r="BF18" s="18">
        <f t="shared" si="4"/>
        <v>1200</v>
      </c>
      <c r="BG18" s="20">
        <v>300</v>
      </c>
      <c r="BH18" s="19">
        <v>300</v>
      </c>
      <c r="BI18" s="20">
        <v>300</v>
      </c>
      <c r="BJ18" s="19">
        <v>300</v>
      </c>
      <c r="BK18" s="19">
        <v>0</v>
      </c>
      <c r="BL18" s="18">
        <f t="shared" si="5"/>
        <v>1200</v>
      </c>
      <c r="BM18" s="20">
        <v>300</v>
      </c>
      <c r="BN18" s="19">
        <v>300</v>
      </c>
      <c r="BO18" s="20">
        <v>300</v>
      </c>
      <c r="BP18" s="19">
        <v>300</v>
      </c>
      <c r="BQ18" s="19">
        <v>0</v>
      </c>
      <c r="BR18" s="18">
        <f>SUM(BM18:BQ18)</f>
        <v>1200</v>
      </c>
    </row>
    <row r="19" spans="1:70" x14ac:dyDescent="0.3">
      <c r="A19" s="1" t="s">
        <v>64</v>
      </c>
      <c r="B19" s="2"/>
      <c r="C19" s="2"/>
      <c r="D19" s="13">
        <v>40</v>
      </c>
      <c r="E19" s="2" t="s">
        <v>3</v>
      </c>
      <c r="F19" s="2"/>
      <c r="G19" s="21"/>
      <c r="H19" s="19"/>
      <c r="I19" s="18">
        <f t="shared" si="6"/>
        <v>0</v>
      </c>
      <c r="J19" s="20"/>
      <c r="K19" s="19"/>
      <c r="L19" s="18">
        <f t="shared" si="7"/>
        <v>0</v>
      </c>
      <c r="M19" s="20"/>
      <c r="N19" s="19"/>
      <c r="O19" s="20"/>
      <c r="P19" s="19"/>
      <c r="Q19" s="18">
        <f t="shared" si="8"/>
        <v>0</v>
      </c>
      <c r="R19" s="20">
        <v>40</v>
      </c>
      <c r="S19" s="19">
        <v>40</v>
      </c>
      <c r="T19" s="20">
        <v>40</v>
      </c>
      <c r="U19" s="19">
        <v>40</v>
      </c>
      <c r="V19" s="18">
        <f t="shared" si="9"/>
        <v>160</v>
      </c>
      <c r="W19" s="20">
        <v>40</v>
      </c>
      <c r="X19" s="19">
        <v>40</v>
      </c>
      <c r="Y19" s="20">
        <v>40</v>
      </c>
      <c r="Z19" s="19">
        <v>40</v>
      </c>
      <c r="AA19" s="19">
        <v>0</v>
      </c>
      <c r="AB19" s="18">
        <f t="shared" si="10"/>
        <v>160</v>
      </c>
      <c r="AC19" s="20">
        <v>40</v>
      </c>
      <c r="AD19" s="19">
        <v>30</v>
      </c>
      <c r="AE19" s="20">
        <v>30</v>
      </c>
      <c r="AF19" s="19">
        <v>40</v>
      </c>
      <c r="AG19" s="19">
        <v>0</v>
      </c>
      <c r="AH19" s="18">
        <f t="shared" si="11"/>
        <v>140</v>
      </c>
      <c r="AI19" s="20">
        <v>40</v>
      </c>
      <c r="AJ19" s="19">
        <v>40</v>
      </c>
      <c r="AK19" s="20">
        <v>40</v>
      </c>
      <c r="AL19" s="19">
        <v>40</v>
      </c>
      <c r="AM19" s="19">
        <v>0</v>
      </c>
      <c r="AN19" s="18">
        <f t="shared" si="12"/>
        <v>160</v>
      </c>
      <c r="AO19" s="20">
        <v>40</v>
      </c>
      <c r="AP19" s="19">
        <v>40</v>
      </c>
      <c r="AQ19" s="20">
        <v>40</v>
      </c>
      <c r="AR19" s="19">
        <v>40</v>
      </c>
      <c r="AS19" s="19">
        <v>0</v>
      </c>
      <c r="AT19" s="18">
        <f t="shared" si="2"/>
        <v>160</v>
      </c>
      <c r="AU19" s="20">
        <v>40</v>
      </c>
      <c r="AV19" s="19">
        <v>40</v>
      </c>
      <c r="AW19" s="20">
        <v>40</v>
      </c>
      <c r="AX19" s="19">
        <v>40</v>
      </c>
      <c r="AY19" s="19">
        <v>0</v>
      </c>
      <c r="AZ19" s="18">
        <f t="shared" si="3"/>
        <v>160</v>
      </c>
      <c r="BA19" s="20">
        <v>40</v>
      </c>
      <c r="BB19" s="19">
        <v>40</v>
      </c>
      <c r="BC19" s="20">
        <v>40</v>
      </c>
      <c r="BD19" s="19">
        <v>40</v>
      </c>
      <c r="BE19" s="19">
        <v>0</v>
      </c>
      <c r="BF19" s="18">
        <f t="shared" si="4"/>
        <v>160</v>
      </c>
      <c r="BG19" s="20">
        <v>40</v>
      </c>
      <c r="BH19" s="19">
        <v>40</v>
      </c>
      <c r="BI19" s="20">
        <v>40</v>
      </c>
      <c r="BJ19" s="19">
        <v>40</v>
      </c>
      <c r="BK19" s="19">
        <v>0</v>
      </c>
      <c r="BL19" s="18">
        <f t="shared" si="5"/>
        <v>160</v>
      </c>
      <c r="BM19" s="20">
        <v>40</v>
      </c>
      <c r="BN19" s="19">
        <v>40</v>
      </c>
      <c r="BO19" s="20">
        <v>40</v>
      </c>
      <c r="BP19" s="19">
        <v>40</v>
      </c>
      <c r="BQ19" s="19">
        <v>0</v>
      </c>
      <c r="BR19" s="18">
        <f t="shared" si="13"/>
        <v>160</v>
      </c>
    </row>
    <row r="20" spans="1:70" x14ac:dyDescent="0.3">
      <c r="A20" s="1" t="s">
        <v>18</v>
      </c>
      <c r="B20" s="2"/>
      <c r="C20" s="2"/>
      <c r="D20" s="32"/>
      <c r="E20" s="2" t="s">
        <v>3</v>
      </c>
      <c r="F20" s="2"/>
      <c r="G20" s="21">
        <v>195</v>
      </c>
      <c r="H20" s="19">
        <v>195</v>
      </c>
      <c r="I20" s="18">
        <f t="shared" si="6"/>
        <v>390</v>
      </c>
      <c r="J20" s="20">
        <v>195</v>
      </c>
      <c r="K20" s="19">
        <v>195</v>
      </c>
      <c r="L20" s="18">
        <f t="shared" si="7"/>
        <v>390</v>
      </c>
      <c r="M20" s="20">
        <v>195</v>
      </c>
      <c r="N20" s="19">
        <v>195</v>
      </c>
      <c r="O20" s="20">
        <v>78</v>
      </c>
      <c r="P20" s="19">
        <v>84</v>
      </c>
      <c r="Q20" s="18">
        <f t="shared" si="8"/>
        <v>552</v>
      </c>
      <c r="R20" s="20">
        <v>195</v>
      </c>
      <c r="S20" s="19">
        <v>195</v>
      </c>
      <c r="T20" s="20">
        <v>195</v>
      </c>
      <c r="U20" s="19">
        <v>195</v>
      </c>
      <c r="V20" s="18">
        <f t="shared" si="9"/>
        <v>780</v>
      </c>
      <c r="W20" s="20">
        <v>130</v>
      </c>
      <c r="X20" s="19">
        <v>130</v>
      </c>
      <c r="Y20" s="20">
        <v>195</v>
      </c>
      <c r="Z20" s="19">
        <v>195</v>
      </c>
      <c r="AA20" s="19">
        <v>0</v>
      </c>
      <c r="AB20" s="18">
        <f t="shared" si="10"/>
        <v>650</v>
      </c>
      <c r="AC20" s="20">
        <v>130</v>
      </c>
      <c r="AD20" s="19">
        <v>99</v>
      </c>
      <c r="AE20" s="20">
        <v>99</v>
      </c>
      <c r="AF20" s="19">
        <v>130</v>
      </c>
      <c r="AG20" s="19">
        <v>0</v>
      </c>
      <c r="AH20" s="18">
        <f t="shared" si="11"/>
        <v>458</v>
      </c>
      <c r="AI20" s="20">
        <v>130</v>
      </c>
      <c r="AJ20" s="19">
        <v>130</v>
      </c>
      <c r="AK20" s="20">
        <v>130</v>
      </c>
      <c r="AL20" s="19">
        <v>130</v>
      </c>
      <c r="AM20" s="19">
        <v>0</v>
      </c>
      <c r="AN20" s="18">
        <f t="shared" si="12"/>
        <v>520</v>
      </c>
      <c r="AO20" s="20">
        <v>130</v>
      </c>
      <c r="AP20" s="19">
        <v>130</v>
      </c>
      <c r="AQ20" s="20">
        <v>130</v>
      </c>
      <c r="AR20" s="19">
        <v>130</v>
      </c>
      <c r="AS20" s="19">
        <v>0</v>
      </c>
      <c r="AT20" s="18">
        <f t="shared" si="2"/>
        <v>520</v>
      </c>
      <c r="AU20" s="20">
        <v>130</v>
      </c>
      <c r="AV20" s="19">
        <v>130</v>
      </c>
      <c r="AW20" s="20">
        <v>130</v>
      </c>
      <c r="AX20" s="19">
        <v>130</v>
      </c>
      <c r="AY20" s="19">
        <v>0</v>
      </c>
      <c r="AZ20" s="18">
        <f t="shared" si="3"/>
        <v>520</v>
      </c>
      <c r="BA20" s="20">
        <v>130</v>
      </c>
      <c r="BB20" s="19">
        <v>130</v>
      </c>
      <c r="BC20" s="20">
        <v>130</v>
      </c>
      <c r="BD20" s="19">
        <v>130</v>
      </c>
      <c r="BE20" s="19">
        <v>0</v>
      </c>
      <c r="BF20" s="18">
        <f t="shared" si="4"/>
        <v>520</v>
      </c>
      <c r="BG20" s="20">
        <v>130</v>
      </c>
      <c r="BH20" s="19">
        <v>130</v>
      </c>
      <c r="BI20" s="20">
        <v>130</v>
      </c>
      <c r="BJ20" s="19">
        <v>130</v>
      </c>
      <c r="BK20" s="19">
        <v>0</v>
      </c>
      <c r="BL20" s="18">
        <f t="shared" si="5"/>
        <v>520</v>
      </c>
      <c r="BM20" s="20">
        <v>130</v>
      </c>
      <c r="BN20" s="19">
        <v>130</v>
      </c>
      <c r="BO20" s="20">
        <v>130</v>
      </c>
      <c r="BP20" s="19">
        <v>130</v>
      </c>
      <c r="BQ20" s="19">
        <v>0</v>
      </c>
      <c r="BR20" s="18">
        <f t="shared" si="13"/>
        <v>520</v>
      </c>
    </row>
    <row r="21" spans="1:70" s="6" customFormat="1" ht="16.2" thickBot="1" x14ac:dyDescent="0.35">
      <c r="A21" s="6" t="s">
        <v>17</v>
      </c>
      <c r="B21" s="4"/>
      <c r="C21" s="4"/>
      <c r="D21" s="40"/>
      <c r="E21" s="4" t="s">
        <v>3</v>
      </c>
      <c r="F21" s="4"/>
      <c r="G21" s="27">
        <v>51.65</v>
      </c>
      <c r="H21" s="28">
        <v>51.65</v>
      </c>
      <c r="I21" s="25">
        <f t="shared" si="6"/>
        <v>103.3</v>
      </c>
      <c r="J21" s="26">
        <v>51.65</v>
      </c>
      <c r="K21" s="28">
        <v>51.65</v>
      </c>
      <c r="L21" s="25">
        <f t="shared" si="7"/>
        <v>103.3</v>
      </c>
      <c r="M21" s="26">
        <v>51.65</v>
      </c>
      <c r="N21" s="28">
        <v>51.65</v>
      </c>
      <c r="O21" s="26">
        <v>9.65</v>
      </c>
      <c r="P21" s="28">
        <v>11.35</v>
      </c>
      <c r="Q21" s="25">
        <f t="shared" si="8"/>
        <v>124.3</v>
      </c>
      <c r="R21" s="26">
        <v>51.65</v>
      </c>
      <c r="S21" s="28">
        <v>51.65</v>
      </c>
      <c r="T21" s="26">
        <v>51.65</v>
      </c>
      <c r="U21" s="28">
        <v>51.65</v>
      </c>
      <c r="V21" s="18">
        <f t="shared" si="9"/>
        <v>206.6</v>
      </c>
      <c r="W21" s="26">
        <v>35.85</v>
      </c>
      <c r="X21" s="28">
        <v>32.35</v>
      </c>
      <c r="Y21" s="26">
        <v>51.65</v>
      </c>
      <c r="Z21" s="28">
        <v>51.65</v>
      </c>
      <c r="AA21" s="28">
        <v>0</v>
      </c>
      <c r="AB21" s="18">
        <f t="shared" si="10"/>
        <v>171.5</v>
      </c>
      <c r="AC21" s="26">
        <v>51.65</v>
      </c>
      <c r="AD21" s="28">
        <v>44.65</v>
      </c>
      <c r="AE21" s="26">
        <v>51.65</v>
      </c>
      <c r="AF21" s="28">
        <v>51.65</v>
      </c>
      <c r="AG21" s="28">
        <v>0</v>
      </c>
      <c r="AH21" s="18">
        <f t="shared" si="11"/>
        <v>199.6</v>
      </c>
      <c r="AI21" s="26">
        <v>60</v>
      </c>
      <c r="AJ21" s="28">
        <v>60</v>
      </c>
      <c r="AK21" s="26">
        <v>60</v>
      </c>
      <c r="AL21" s="28">
        <v>60</v>
      </c>
      <c r="AM21" s="28">
        <v>0</v>
      </c>
      <c r="AN21" s="18">
        <f t="shared" si="12"/>
        <v>240</v>
      </c>
      <c r="AO21" s="26">
        <v>62</v>
      </c>
      <c r="AP21" s="28">
        <v>62</v>
      </c>
      <c r="AQ21" s="26">
        <v>69</v>
      </c>
      <c r="AR21" s="28">
        <v>64</v>
      </c>
      <c r="AS21" s="28">
        <v>0</v>
      </c>
      <c r="AT21" s="18">
        <f t="shared" si="2"/>
        <v>257</v>
      </c>
      <c r="AU21" s="26">
        <v>67.349999999999994</v>
      </c>
      <c r="AV21" s="28">
        <v>65.650000000000006</v>
      </c>
      <c r="AW21" s="26">
        <v>67.349999999999994</v>
      </c>
      <c r="AX21" s="28">
        <v>65.650000000000006</v>
      </c>
      <c r="AY21" s="28">
        <v>0</v>
      </c>
      <c r="AZ21" s="18">
        <f t="shared" si="3"/>
        <v>266</v>
      </c>
      <c r="BA21" s="26">
        <v>63.85</v>
      </c>
      <c r="BB21" s="28">
        <v>58.65</v>
      </c>
      <c r="BC21" s="26">
        <v>62.15</v>
      </c>
      <c r="BD21" s="28">
        <v>63.85</v>
      </c>
      <c r="BE21" s="28">
        <v>0</v>
      </c>
      <c r="BF21" s="18">
        <f t="shared" si="4"/>
        <v>248.5</v>
      </c>
      <c r="BG21" s="26">
        <v>100</v>
      </c>
      <c r="BH21" s="28">
        <v>100</v>
      </c>
      <c r="BI21" s="26">
        <v>100</v>
      </c>
      <c r="BJ21" s="28">
        <v>100</v>
      </c>
      <c r="BK21" s="28">
        <v>0</v>
      </c>
      <c r="BL21" s="18">
        <f t="shared" si="5"/>
        <v>400</v>
      </c>
      <c r="BM21" s="26">
        <v>100</v>
      </c>
      <c r="BN21" s="28">
        <v>100</v>
      </c>
      <c r="BO21" s="26">
        <v>100</v>
      </c>
      <c r="BP21" s="28">
        <v>100</v>
      </c>
      <c r="BQ21" s="28">
        <v>0</v>
      </c>
      <c r="BR21" s="18">
        <f t="shared" si="13"/>
        <v>400</v>
      </c>
    </row>
    <row r="22" spans="1:70" s="33" customFormat="1" ht="16.2" thickBot="1" x14ac:dyDescent="0.35">
      <c r="A22" s="33" t="s">
        <v>77</v>
      </c>
      <c r="B22" s="38"/>
      <c r="C22" s="38"/>
      <c r="D22" s="39"/>
      <c r="E22" s="38"/>
      <c r="F22" s="38"/>
      <c r="G22" s="37">
        <f t="shared" ref="G22:V22" si="14">SUM(G13:G21)</f>
        <v>13787.039999999999</v>
      </c>
      <c r="H22" s="35">
        <f t="shared" si="14"/>
        <v>14216.960000000001</v>
      </c>
      <c r="I22" s="34">
        <f t="shared" si="14"/>
        <v>28004</v>
      </c>
      <c r="J22" s="36">
        <f t="shared" si="14"/>
        <v>9196.51</v>
      </c>
      <c r="K22" s="35">
        <f t="shared" si="14"/>
        <v>9564.15</v>
      </c>
      <c r="L22" s="34">
        <f t="shared" si="14"/>
        <v>18760.66</v>
      </c>
      <c r="M22" s="36">
        <f t="shared" si="14"/>
        <v>13441.269999999999</v>
      </c>
      <c r="N22" s="35">
        <f t="shared" si="14"/>
        <v>12048.23</v>
      </c>
      <c r="O22" s="36">
        <f t="shared" si="14"/>
        <v>1444.8300000000002</v>
      </c>
      <c r="P22" s="35">
        <f t="shared" si="14"/>
        <v>1797.57</v>
      </c>
      <c r="Q22" s="34">
        <f t="shared" si="14"/>
        <v>28731.899999999998</v>
      </c>
      <c r="R22" s="36">
        <f t="shared" si="14"/>
        <v>13688.23</v>
      </c>
      <c r="S22" s="35">
        <f t="shared" si="14"/>
        <v>13352.119999999999</v>
      </c>
      <c r="T22" s="36">
        <f t="shared" si="14"/>
        <v>14630.13</v>
      </c>
      <c r="U22" s="35">
        <f t="shared" si="14"/>
        <v>11525.36</v>
      </c>
      <c r="V22" s="34">
        <f t="shared" si="14"/>
        <v>53195.839999999997</v>
      </c>
      <c r="W22" s="36">
        <f t="shared" ref="W22:AB22" si="15">SUM(W12:W21)</f>
        <v>7181.7300000000005</v>
      </c>
      <c r="X22" s="36">
        <f t="shared" si="15"/>
        <v>6056.8700000000008</v>
      </c>
      <c r="Y22" s="36">
        <f t="shared" si="15"/>
        <v>8157.01</v>
      </c>
      <c r="Z22" s="36">
        <f t="shared" si="15"/>
        <v>8470.34</v>
      </c>
      <c r="AA22" s="36">
        <f t="shared" si="15"/>
        <v>8600</v>
      </c>
      <c r="AB22" s="34">
        <f t="shared" si="15"/>
        <v>38465.949999999997</v>
      </c>
      <c r="AC22" s="36">
        <f>SUM(AC13:AC21)</f>
        <v>13074.15</v>
      </c>
      <c r="AD22" s="35">
        <f>SUM(AD13:AD21)</f>
        <v>8436.2899999999991</v>
      </c>
      <c r="AE22" s="36">
        <f>SUM(AE13:AE21)</f>
        <v>11376.22</v>
      </c>
      <c r="AF22" s="35">
        <f>SUM(AF13:AF21)</f>
        <v>12298.37</v>
      </c>
      <c r="AG22" s="35">
        <f>SUM(AG12:AG21)</f>
        <v>8200</v>
      </c>
      <c r="AH22" s="34">
        <f>SUM(AH12:AH21)</f>
        <v>53385.03</v>
      </c>
      <c r="AI22" s="36">
        <f>SUM(AI13:AI21)</f>
        <v>11599.72</v>
      </c>
      <c r="AJ22" s="35">
        <f>SUM(AJ13:AJ21)</f>
        <v>9737.619999999999</v>
      </c>
      <c r="AK22" s="36">
        <f>SUM(AK13:AK21)</f>
        <v>11423.369999999999</v>
      </c>
      <c r="AL22" s="35">
        <f>SUM(AL13:AL21)</f>
        <v>10268.050000000001</v>
      </c>
      <c r="AM22" s="35">
        <f>SUM(AM12:AM21)</f>
        <v>2600</v>
      </c>
      <c r="AN22" s="34">
        <f>SUM(AN12:AN21)</f>
        <v>45628.76</v>
      </c>
      <c r="AO22" s="36">
        <f>SUM(AO13:AO21)</f>
        <v>12498.84</v>
      </c>
      <c r="AP22" s="35">
        <f>SUM(AP13:AP21)</f>
        <v>13347.67</v>
      </c>
      <c r="AQ22" s="36">
        <f>SUM(AQ13:AQ21)</f>
        <v>13433.67</v>
      </c>
      <c r="AR22" s="35">
        <f>SUM(AR13:AR21)</f>
        <v>12458.039999999999</v>
      </c>
      <c r="AS22" s="35">
        <f>SUM(AS12:AS21)</f>
        <v>7500</v>
      </c>
      <c r="AT22" s="34">
        <f>SUM(AT12:AT21)</f>
        <v>59238.22</v>
      </c>
      <c r="AU22" s="36">
        <f>SUM(AU13:AU21)</f>
        <v>13585.42</v>
      </c>
      <c r="AV22" s="35">
        <f>SUM(AV13:AV21)</f>
        <v>11769.699999999999</v>
      </c>
      <c r="AW22" s="36">
        <f>SUM(AW13:AW21)</f>
        <v>12962.180000000002</v>
      </c>
      <c r="AX22" s="35">
        <f>SUM(AX13:AX21)</f>
        <v>12364.769999999999</v>
      </c>
      <c r="AY22" s="35">
        <f>SUM(AY12:AY21)</f>
        <v>29700</v>
      </c>
      <c r="AZ22" s="34">
        <f>SUM(AZ12:AZ21)</f>
        <v>80382.070000000007</v>
      </c>
      <c r="BA22" s="36">
        <f>SUM(BA13:BA21)</f>
        <v>13257.42</v>
      </c>
      <c r="BB22" s="35">
        <f>SUM(BB13:BB21)</f>
        <v>12297.4</v>
      </c>
      <c r="BC22" s="36">
        <f>SUM(BC13:BC21)</f>
        <v>12944.369999999999</v>
      </c>
      <c r="BD22" s="35">
        <f>SUM(BD13:BD21)</f>
        <v>13379.949999999999</v>
      </c>
      <c r="BE22" s="35">
        <f>SUM(BE12:BE21)</f>
        <v>7700</v>
      </c>
      <c r="BF22" s="34">
        <f>SUM(BF12:BF21)</f>
        <v>59579.14</v>
      </c>
      <c r="BG22" s="36">
        <f>SUM(BG13:BG21)</f>
        <v>18703.59</v>
      </c>
      <c r="BH22" s="35">
        <f>SUM(BH13:BH21)</f>
        <v>13900.77</v>
      </c>
      <c r="BI22" s="36">
        <f>SUM(BI13:BI21)</f>
        <v>17552.05</v>
      </c>
      <c r="BJ22" s="35">
        <f>SUM(BJ13:BJ21)</f>
        <v>16846.599999999999</v>
      </c>
      <c r="BK22" s="35">
        <f>SUM(BK12:BK21)</f>
        <v>7910</v>
      </c>
      <c r="BL22" s="34">
        <f>SUM(BL12:BL21)</f>
        <v>74913.010000000009</v>
      </c>
      <c r="BM22" s="36">
        <f>SUM(BM13:BM21)</f>
        <v>13775.33</v>
      </c>
      <c r="BN22" s="35">
        <f>SUM(BN13:BN21)</f>
        <v>12084.01</v>
      </c>
      <c r="BO22" s="36">
        <f>SUM(BO13:BO21)</f>
        <v>15522.86</v>
      </c>
      <c r="BP22" s="35">
        <f>SUM(BP13:BP21)</f>
        <v>9741.5499999999993</v>
      </c>
      <c r="BQ22" s="35">
        <f>SUM(BQ12:BQ21)</f>
        <v>3750</v>
      </c>
      <c r="BR22" s="34">
        <f>SUM(BR12:BR21)</f>
        <v>54873.75</v>
      </c>
    </row>
    <row r="23" spans="1:70" x14ac:dyDescent="0.3">
      <c r="A23" s="1" t="s">
        <v>78</v>
      </c>
      <c r="B23" s="2"/>
      <c r="C23" s="2"/>
      <c r="D23" s="32"/>
      <c r="E23" s="2"/>
      <c r="F23" s="2"/>
      <c r="G23" s="31">
        <f t="shared" ref="G23:V23" si="16">G22/G4</f>
        <v>0.60496007020623077</v>
      </c>
      <c r="H23" s="30">
        <f t="shared" si="16"/>
        <v>0.57910224032586566</v>
      </c>
      <c r="I23" s="29">
        <f t="shared" si="16"/>
        <v>0.59155048584706382</v>
      </c>
      <c r="J23" s="30">
        <f t="shared" si="16"/>
        <v>0.54871778042959429</v>
      </c>
      <c r="K23" s="30">
        <f t="shared" si="16"/>
        <v>0.5024507486209614</v>
      </c>
      <c r="L23" s="29">
        <f t="shared" si="16"/>
        <v>0.52411398239977647</v>
      </c>
      <c r="M23" s="30">
        <f t="shared" si="16"/>
        <v>0.56834122621564476</v>
      </c>
      <c r="N23" s="30">
        <f t="shared" si="16"/>
        <v>0.54677694576809621</v>
      </c>
      <c r="O23" s="30">
        <f t="shared" si="16"/>
        <v>0.589726530612245</v>
      </c>
      <c r="P23" s="30">
        <f t="shared" si="16"/>
        <v>0.58936721311475404</v>
      </c>
      <c r="Q23" s="29">
        <f t="shared" si="16"/>
        <v>0.5613343753052652</v>
      </c>
      <c r="R23" s="30">
        <f t="shared" si="16"/>
        <v>0.60115195432586732</v>
      </c>
      <c r="S23" s="30">
        <f t="shared" si="16"/>
        <v>0.57864008667388944</v>
      </c>
      <c r="T23" s="30">
        <f t="shared" si="16"/>
        <v>0.58632907557205649</v>
      </c>
      <c r="U23" s="30">
        <f t="shared" si="16"/>
        <v>0.5543703703703704</v>
      </c>
      <c r="V23" s="29">
        <f t="shared" si="16"/>
        <v>0.58082253523095173</v>
      </c>
      <c r="W23" s="30">
        <f t="shared" ref="W23:BL23" si="17">W22/W4</f>
        <v>0.61121106382978729</v>
      </c>
      <c r="X23" s="30">
        <f t="shared" si="17"/>
        <v>0.59820938271604951</v>
      </c>
      <c r="Y23" s="30">
        <f t="shared" si="17"/>
        <v>0.61702042360060516</v>
      </c>
      <c r="Z23" s="30">
        <f t="shared" si="17"/>
        <v>0.55271386623164764</v>
      </c>
      <c r="AA23" s="30">
        <f t="shared" si="17"/>
        <v>0.9662921348314607</v>
      </c>
      <c r="AB23" s="29">
        <f t="shared" si="17"/>
        <v>0.64844824679703295</v>
      </c>
      <c r="AC23" s="30">
        <f t="shared" si="17"/>
        <v>0.55529458434719237</v>
      </c>
      <c r="AD23" s="30">
        <f t="shared" si="17"/>
        <v>0.58221463077984814</v>
      </c>
      <c r="AE23" s="30">
        <f t="shared" si="17"/>
        <v>0.53788274231678479</v>
      </c>
      <c r="AF23" s="30">
        <f t="shared" si="17"/>
        <v>0.54417566371681414</v>
      </c>
      <c r="AG23" s="30">
        <f t="shared" si="17"/>
        <v>0.94252873563218387</v>
      </c>
      <c r="AH23" s="29">
        <f t="shared" si="17"/>
        <v>0.5899906868057998</v>
      </c>
      <c r="AI23" s="30">
        <f t="shared" si="17"/>
        <v>0.57729465233083366</v>
      </c>
      <c r="AJ23" s="30">
        <f t="shared" si="17"/>
        <v>0.57026517369814234</v>
      </c>
      <c r="AK23" s="30">
        <f t="shared" si="17"/>
        <v>0.5683268656716417</v>
      </c>
      <c r="AL23" s="30">
        <f t="shared" si="17"/>
        <v>0.55159819264908205</v>
      </c>
      <c r="AM23" s="30">
        <f t="shared" si="17"/>
        <v>0.96296296296296291</v>
      </c>
      <c r="AN23" s="29">
        <f t="shared" si="17"/>
        <v>0.58063728805622228</v>
      </c>
      <c r="AO23" s="30">
        <f t="shared" si="17"/>
        <v>0.61187360357484843</v>
      </c>
      <c r="AP23" s="30">
        <f t="shared" si="17"/>
        <v>0.58930110375275935</v>
      </c>
      <c r="AQ23" s="30">
        <f t="shared" si="17"/>
        <v>0.5406991346347354</v>
      </c>
      <c r="AR23" s="30">
        <f t="shared" si="17"/>
        <v>0.60278320631444593</v>
      </c>
      <c r="AS23" s="30">
        <f t="shared" si="17"/>
        <v>0.91463414634146345</v>
      </c>
      <c r="AT23" s="29">
        <f t="shared" si="17"/>
        <v>0.61203026892637014</v>
      </c>
      <c r="AU23" s="30">
        <f t="shared" si="17"/>
        <v>0.59086310753506577</v>
      </c>
      <c r="AV23" s="30">
        <f t="shared" si="17"/>
        <v>0.57585083272990578</v>
      </c>
      <c r="AW23" s="30">
        <f t="shared" si="17"/>
        <v>0.5850035022096417</v>
      </c>
      <c r="AX23" s="30">
        <f t="shared" si="17"/>
        <v>0.58683685964062982</v>
      </c>
      <c r="AY23" s="30">
        <f t="shared" si="17"/>
        <v>0.87970806724879458</v>
      </c>
      <c r="AZ23" s="29">
        <f t="shared" si="17"/>
        <v>0.66751350729205272</v>
      </c>
      <c r="BA23" s="30">
        <f t="shared" si="17"/>
        <v>0.5808289156626506</v>
      </c>
      <c r="BB23" s="30">
        <f t="shared" si="17"/>
        <v>0.59383631762956091</v>
      </c>
      <c r="BC23" s="30">
        <f t="shared" si="17"/>
        <v>0.5904820337838762</v>
      </c>
      <c r="BD23" s="30">
        <f t="shared" si="17"/>
        <v>0.62159757678245398</v>
      </c>
      <c r="BE23" s="30">
        <f t="shared" si="17"/>
        <v>0.82305406503196021</v>
      </c>
      <c r="BF23" s="29">
        <f t="shared" si="17"/>
        <v>0.61845402945536221</v>
      </c>
      <c r="BG23" s="30">
        <f t="shared" si="17"/>
        <v>0.62930173028123382</v>
      </c>
      <c r="BH23" s="30">
        <f t="shared" si="17"/>
        <v>0.60176493506493511</v>
      </c>
      <c r="BI23" s="30">
        <f t="shared" si="17"/>
        <v>0.63433501987712326</v>
      </c>
      <c r="BJ23" s="30">
        <f t="shared" si="17"/>
        <v>0.64546360153256699</v>
      </c>
      <c r="BK23" s="30">
        <f t="shared" si="17"/>
        <v>0.89265562226335027</v>
      </c>
      <c r="BL23" s="29">
        <f t="shared" si="17"/>
        <v>0.64886501257055085</v>
      </c>
      <c r="BM23" s="30">
        <f t="shared" ref="BM23:BR23" si="18">BM22/BM4</f>
        <v>0.60604179498460187</v>
      </c>
      <c r="BN23" s="30">
        <f t="shared" si="18"/>
        <v>0.64015547225465497</v>
      </c>
      <c r="BO23" s="30">
        <f t="shared" si="18"/>
        <v>0.6072873575269806</v>
      </c>
      <c r="BP23" s="30">
        <f t="shared" si="18"/>
        <v>0.61596901675624405</v>
      </c>
      <c r="BQ23" s="30">
        <f t="shared" si="18"/>
        <v>0.91463414634146345</v>
      </c>
      <c r="BR23" s="29">
        <f t="shared" si="18"/>
        <v>0.6301340588355937</v>
      </c>
    </row>
    <row r="24" spans="1:70" x14ac:dyDescent="0.3">
      <c r="B24" s="2"/>
      <c r="C24" s="2"/>
      <c r="D24" s="32"/>
      <c r="E24" s="2"/>
      <c r="F24" s="2"/>
      <c r="G24" s="31"/>
      <c r="H24" s="30"/>
      <c r="I24" s="29"/>
      <c r="J24" s="30"/>
      <c r="K24" s="30"/>
      <c r="L24" s="29"/>
      <c r="M24" s="30"/>
      <c r="N24" s="30"/>
      <c r="O24" s="30"/>
      <c r="P24" s="30"/>
      <c r="Q24" s="29"/>
      <c r="R24" s="30"/>
      <c r="S24" s="30"/>
      <c r="T24" s="30"/>
      <c r="U24" s="30"/>
      <c r="V24" s="29"/>
      <c r="W24" s="30"/>
      <c r="X24" s="30"/>
      <c r="Y24" s="30"/>
      <c r="Z24" s="30"/>
      <c r="AA24" s="30"/>
      <c r="AB24" s="29"/>
      <c r="AC24" s="30"/>
      <c r="AD24" s="30"/>
      <c r="AE24" s="30"/>
      <c r="AF24" s="30"/>
      <c r="AG24" s="30"/>
      <c r="AH24" s="29"/>
      <c r="AI24" s="30"/>
      <c r="AJ24" s="30"/>
      <c r="AK24" s="30"/>
      <c r="AL24" s="30"/>
      <c r="AM24" s="30"/>
      <c r="AN24" s="29"/>
      <c r="AO24" s="30"/>
      <c r="AP24" s="30"/>
      <c r="AQ24" s="30"/>
      <c r="AR24" s="30"/>
      <c r="AS24" s="30"/>
      <c r="AT24" s="29"/>
      <c r="AU24" s="30"/>
      <c r="AV24" s="30"/>
      <c r="AW24" s="30"/>
      <c r="AX24" s="30"/>
      <c r="AY24" s="30"/>
      <c r="AZ24" s="29"/>
      <c r="BA24" s="30"/>
      <c r="BB24" s="30"/>
      <c r="BC24" s="30"/>
      <c r="BD24" s="30"/>
      <c r="BE24" s="30"/>
      <c r="BF24" s="29"/>
      <c r="BG24" s="30"/>
      <c r="BH24" s="30"/>
      <c r="BI24" s="30"/>
      <c r="BJ24" s="30"/>
      <c r="BK24" s="30"/>
      <c r="BL24" s="29"/>
      <c r="BM24" s="30"/>
      <c r="BN24" s="30"/>
      <c r="BO24" s="30"/>
      <c r="BP24" s="30"/>
      <c r="BQ24" s="30"/>
      <c r="BR24" s="29"/>
    </row>
    <row r="25" spans="1:70" x14ac:dyDescent="0.3">
      <c r="A25" s="1" t="s">
        <v>16</v>
      </c>
      <c r="B25" s="2"/>
      <c r="D25" s="11"/>
      <c r="E25" s="2" t="s">
        <v>14</v>
      </c>
      <c r="F25" s="2">
        <v>0.17</v>
      </c>
      <c r="G25" s="21">
        <f>G6*$F25</f>
        <v>1805.4</v>
      </c>
      <c r="H25" s="19">
        <f>H6*$F25</f>
        <v>1800.3000000000002</v>
      </c>
      <c r="I25" s="18">
        <f>SUM(G25:H25)</f>
        <v>3605.7000000000003</v>
      </c>
      <c r="J25" s="19">
        <f>J6*$F25</f>
        <v>1449.42</v>
      </c>
      <c r="K25" s="19">
        <f>K6*$F25</f>
        <v>1262.93</v>
      </c>
      <c r="L25" s="18">
        <f>SUM(J25:K25)</f>
        <v>2712.3500000000004</v>
      </c>
      <c r="M25" s="20">
        <f>M6*$F25</f>
        <v>2001.0700000000002</v>
      </c>
      <c r="N25" s="19">
        <f>N6*$F25</f>
        <v>1690.65</v>
      </c>
      <c r="O25" s="20">
        <f>O6*$F25</f>
        <v>163.20000000000002</v>
      </c>
      <c r="P25" s="19">
        <f>P6*$F25</f>
        <v>269.96000000000004</v>
      </c>
      <c r="Q25" s="18">
        <f>SUM(M25:P25)</f>
        <v>4124.88</v>
      </c>
      <c r="R25" s="20">
        <f>R6*$F25</f>
        <v>1909.1000000000001</v>
      </c>
      <c r="S25" s="19">
        <f>S6*$F25</f>
        <v>1877.3100000000002</v>
      </c>
      <c r="T25" s="20">
        <f>T6*$F25</f>
        <v>2169.88</v>
      </c>
      <c r="U25" s="19">
        <f>U6*$F25</f>
        <v>1653.0800000000002</v>
      </c>
      <c r="V25" s="18">
        <f>SUM(R25:U25)</f>
        <v>7609.3700000000008</v>
      </c>
      <c r="W25" s="20">
        <f>W6*$F25</f>
        <v>1020.0000000000001</v>
      </c>
      <c r="X25" s="19">
        <f>X6*$F25</f>
        <v>816.00000000000011</v>
      </c>
      <c r="Y25" s="20">
        <f>Y6*$F25</f>
        <v>1020.0000000000001</v>
      </c>
      <c r="Z25" s="19">
        <f>Z6*$F25</f>
        <v>1190</v>
      </c>
      <c r="AA25" s="19">
        <f>AA6*$F25</f>
        <v>0</v>
      </c>
      <c r="AB25" s="18">
        <f>SUM(W25:AA25)</f>
        <v>4046.0000000000005</v>
      </c>
      <c r="AC25" s="20">
        <f>AC6*$F25</f>
        <v>1870.0000000000002</v>
      </c>
      <c r="AD25" s="19">
        <f>AD6*$F25</f>
        <v>1360</v>
      </c>
      <c r="AE25" s="20">
        <f>AE6*$F25</f>
        <v>1700.0000000000002</v>
      </c>
      <c r="AF25" s="19">
        <f>AF6*$F25</f>
        <v>1700.0000000000002</v>
      </c>
      <c r="AG25" s="19">
        <f>AG6*$F25</f>
        <v>0</v>
      </c>
      <c r="AH25" s="18">
        <f>SUM(AC25:AG25)</f>
        <v>6630</v>
      </c>
      <c r="AI25" s="20">
        <f>AI6*$F25</f>
        <v>1615.3400000000001</v>
      </c>
      <c r="AJ25" s="19">
        <f>AJ6*$F25</f>
        <v>1383.63</v>
      </c>
      <c r="AK25" s="20">
        <f>AK6*$F25</f>
        <v>1581.5100000000002</v>
      </c>
      <c r="AL25" s="19">
        <f>AL6*$F25</f>
        <v>1384.65</v>
      </c>
      <c r="AM25" s="19">
        <f>AM6*$F25</f>
        <v>0</v>
      </c>
      <c r="AN25" s="18">
        <f>SUM(AI25:AM25)</f>
        <v>5965.130000000001</v>
      </c>
      <c r="AO25" s="20">
        <f>AO6*$F25</f>
        <v>1702.89</v>
      </c>
      <c r="AP25" s="19">
        <f>AP6*$F25</f>
        <v>1814.0700000000002</v>
      </c>
      <c r="AQ25" s="20">
        <f>AQ6*$F25</f>
        <v>1868.3000000000002</v>
      </c>
      <c r="AR25" s="19">
        <f>AR6*$F25</f>
        <v>1694.22</v>
      </c>
      <c r="AS25" s="19">
        <f>AS6*$F25</f>
        <v>0</v>
      </c>
      <c r="AT25" s="18">
        <f>SUM(AO25:AS25)</f>
        <v>7079.4800000000005</v>
      </c>
      <c r="AU25" s="20">
        <f>AU6*$F25</f>
        <v>1704.5900000000001</v>
      </c>
      <c r="AV25" s="19">
        <f>AV6*$F25</f>
        <v>1518.7800000000002</v>
      </c>
      <c r="AW25" s="20">
        <f>AW6*$F25</f>
        <v>1727.88</v>
      </c>
      <c r="AX25" s="19">
        <f>AX6*$F25</f>
        <v>1562.98</v>
      </c>
      <c r="AY25" s="19">
        <f>AY6*$F25</f>
        <v>0</v>
      </c>
      <c r="AZ25" s="18">
        <f>SUM(AU25:AY25)</f>
        <v>6514.23</v>
      </c>
      <c r="BA25" s="20">
        <f>BA6*$F25</f>
        <v>1751.8500000000001</v>
      </c>
      <c r="BB25" s="19">
        <f>BB6*$F25</f>
        <v>1547</v>
      </c>
      <c r="BC25" s="20">
        <f>BC6*$F25</f>
        <v>1646.1100000000001</v>
      </c>
      <c r="BD25" s="19">
        <f>BD6*$F25</f>
        <v>1599.0200000000002</v>
      </c>
      <c r="BE25" s="19">
        <f>BE6*$F25</f>
        <v>0</v>
      </c>
      <c r="BF25" s="18">
        <f>SUM(BA25:BE25)</f>
        <v>6543.9800000000014</v>
      </c>
      <c r="BG25" s="20">
        <f>BG6*$F25</f>
        <v>2248.59</v>
      </c>
      <c r="BH25" s="19">
        <f>BH6*$F25</f>
        <v>1805.91</v>
      </c>
      <c r="BI25" s="20">
        <f>BI6*$F25</f>
        <v>2207.96</v>
      </c>
      <c r="BJ25" s="19">
        <f>BJ6*$F25</f>
        <v>2062.27</v>
      </c>
      <c r="BK25" s="19">
        <f>BK6*$F25</f>
        <v>0</v>
      </c>
      <c r="BL25" s="18">
        <f>SUM(BG25:BK25)</f>
        <v>8324.73</v>
      </c>
      <c r="BM25" s="20">
        <f>BM6*$F25</f>
        <v>1885.8100000000002</v>
      </c>
      <c r="BN25" s="19">
        <f>BN6*$F25</f>
        <v>1510.2800000000002</v>
      </c>
      <c r="BO25" s="20">
        <f>BO6*$F25</f>
        <v>1945.9900000000002</v>
      </c>
      <c r="BP25" s="19">
        <f>BP6*$F25</f>
        <v>1209.21</v>
      </c>
      <c r="BQ25" s="19">
        <f>BQ6*$F25</f>
        <v>0</v>
      </c>
      <c r="BR25" s="18">
        <f>SUM(BM25:BQ25)</f>
        <v>6551.29</v>
      </c>
    </row>
    <row r="26" spans="1:70" s="6" customFormat="1" ht="16.2" thickBot="1" x14ac:dyDescent="0.35">
      <c r="A26" s="6" t="s">
        <v>15</v>
      </c>
      <c r="B26" s="4"/>
      <c r="C26" s="4"/>
      <c r="D26" s="5"/>
      <c r="E26" s="4" t="s">
        <v>14</v>
      </c>
      <c r="F26" s="4">
        <v>0.22</v>
      </c>
      <c r="G26" s="27">
        <f>G6*$F26</f>
        <v>2336.4</v>
      </c>
      <c r="H26" s="28">
        <f>H6*$F26</f>
        <v>2329.8000000000002</v>
      </c>
      <c r="I26" s="25">
        <f>SUM(G26:H26)</f>
        <v>4666.2000000000007</v>
      </c>
      <c r="J26" s="26">
        <f>J6*$F26</f>
        <v>1875.72</v>
      </c>
      <c r="K26" s="28">
        <f>K6*$F26</f>
        <v>1634.38</v>
      </c>
      <c r="L26" s="25">
        <f>SUM(J26:K26)</f>
        <v>3510.1000000000004</v>
      </c>
      <c r="M26" s="26">
        <f>M6*$F26</f>
        <v>2589.62</v>
      </c>
      <c r="N26" s="28">
        <f>N6*$F26</f>
        <v>2187.9</v>
      </c>
      <c r="O26" s="26">
        <f>O6*$F26</f>
        <v>211.2</v>
      </c>
      <c r="P26" s="28">
        <f>P6*$F26</f>
        <v>349.36</v>
      </c>
      <c r="Q26" s="25">
        <f>SUM(M26:P26)</f>
        <v>5338.08</v>
      </c>
      <c r="R26" s="26">
        <f>R6*$F26</f>
        <v>2470.6</v>
      </c>
      <c r="S26" s="28">
        <f>S6*$F26</f>
        <v>2429.46</v>
      </c>
      <c r="T26" s="26">
        <f>T6*$F26</f>
        <v>2808.08</v>
      </c>
      <c r="U26" s="28">
        <f>U6*$F26</f>
        <v>2139.2800000000002</v>
      </c>
      <c r="V26" s="25">
        <f>SUM(R26:U26)</f>
        <v>9847.42</v>
      </c>
      <c r="W26" s="26">
        <f>W6*$F26</f>
        <v>1320</v>
      </c>
      <c r="X26" s="28">
        <f>X6*$F26</f>
        <v>1056</v>
      </c>
      <c r="Y26" s="26">
        <f>Y6*$F26</f>
        <v>1320</v>
      </c>
      <c r="Z26" s="28">
        <f>Z6*$F26</f>
        <v>1540</v>
      </c>
      <c r="AA26" s="28">
        <f>AA6*$F26</f>
        <v>0</v>
      </c>
      <c r="AB26" s="25">
        <f>SUM(W26:AA26)</f>
        <v>5236</v>
      </c>
      <c r="AC26" s="26">
        <f>AC6*$F26</f>
        <v>2420</v>
      </c>
      <c r="AD26" s="28">
        <f>AD6*$F26</f>
        <v>1760</v>
      </c>
      <c r="AE26" s="26">
        <f>AE6*$F26</f>
        <v>2200</v>
      </c>
      <c r="AF26" s="28">
        <f>AF6*$F26</f>
        <v>2200</v>
      </c>
      <c r="AG26" s="28">
        <f>AG6*$F26</f>
        <v>0</v>
      </c>
      <c r="AH26" s="25">
        <f>SUM(AC26:AG26)</f>
        <v>8580</v>
      </c>
      <c r="AI26" s="26">
        <f>AI6*$F26</f>
        <v>2090.44</v>
      </c>
      <c r="AJ26" s="28">
        <f>AJ6*$F26</f>
        <v>1790.58</v>
      </c>
      <c r="AK26" s="26">
        <f>AK6*$F26</f>
        <v>2046.66</v>
      </c>
      <c r="AL26" s="28">
        <f>AL6*$F26</f>
        <v>1791.9</v>
      </c>
      <c r="AM26" s="28">
        <f>AM6*$F26</f>
        <v>0</v>
      </c>
      <c r="AN26" s="25">
        <f>SUM(AI26:AM26)</f>
        <v>7719.58</v>
      </c>
      <c r="AO26" s="26">
        <f>AO6*$F26</f>
        <v>2203.7400000000002</v>
      </c>
      <c r="AP26" s="28">
        <f>AP6*$F26</f>
        <v>2347.62</v>
      </c>
      <c r="AQ26" s="26">
        <f>AQ6*$F26</f>
        <v>2417.8000000000002</v>
      </c>
      <c r="AR26" s="28">
        <f>AR6*$F26</f>
        <v>2192.52</v>
      </c>
      <c r="AS26" s="28">
        <f>AS6*$F26</f>
        <v>0</v>
      </c>
      <c r="AT26" s="25">
        <f>SUM(AO26:AS26)</f>
        <v>9161.68</v>
      </c>
      <c r="AU26" s="26">
        <f>AU6*$F26</f>
        <v>2205.94</v>
      </c>
      <c r="AV26" s="28">
        <f>AV6*$F26</f>
        <v>1965.48</v>
      </c>
      <c r="AW26" s="26">
        <f>AW6*$F26</f>
        <v>2236.08</v>
      </c>
      <c r="AX26" s="28">
        <f>AX6*$F26</f>
        <v>2022.68</v>
      </c>
      <c r="AY26" s="28">
        <f>AY6*$F26</f>
        <v>0</v>
      </c>
      <c r="AZ26" s="25">
        <f>SUM(AU26:AY26)</f>
        <v>8430.18</v>
      </c>
      <c r="BA26" s="26">
        <f>BA6*$F26</f>
        <v>2267.1</v>
      </c>
      <c r="BB26" s="28">
        <f>BB6*$F26</f>
        <v>2002</v>
      </c>
      <c r="BC26" s="26">
        <f>BC6*$F26</f>
        <v>2130.2600000000002</v>
      </c>
      <c r="BD26" s="28">
        <f>BD6*$F26</f>
        <v>2069.3200000000002</v>
      </c>
      <c r="BE26" s="28">
        <f>BE6*$F26</f>
        <v>0</v>
      </c>
      <c r="BF26" s="25">
        <f>SUM(BA26:BE26)</f>
        <v>8468.68</v>
      </c>
      <c r="BG26" s="26">
        <f>BG6*$F26</f>
        <v>2909.94</v>
      </c>
      <c r="BH26" s="28">
        <f>BH6*$F26</f>
        <v>2337.06</v>
      </c>
      <c r="BI26" s="26">
        <f>BI6*$F26</f>
        <v>2857.36</v>
      </c>
      <c r="BJ26" s="28">
        <f>BJ6*$F26</f>
        <v>2668.82</v>
      </c>
      <c r="BK26" s="28">
        <f>BK6*$F26</f>
        <v>0</v>
      </c>
      <c r="BL26" s="25">
        <f>SUM(BG26:BK26)</f>
        <v>10773.18</v>
      </c>
      <c r="BM26" s="26">
        <f>BM6*$F26</f>
        <v>2440.46</v>
      </c>
      <c r="BN26" s="28">
        <f>BN6*$F26</f>
        <v>1954.48</v>
      </c>
      <c r="BO26" s="26">
        <f>BO6*$F26</f>
        <v>2518.34</v>
      </c>
      <c r="BP26" s="28">
        <f>BP6*$F26</f>
        <v>1564.86</v>
      </c>
      <c r="BQ26" s="28">
        <f>BQ6*$F26</f>
        <v>0</v>
      </c>
      <c r="BR26" s="25">
        <f>SUM(BM26:BQ26)</f>
        <v>8478.1400000000012</v>
      </c>
    </row>
    <row r="27" spans="1:70" s="6" customFormat="1" ht="16.2" thickBot="1" x14ac:dyDescent="0.35">
      <c r="B27" s="4"/>
      <c r="C27" s="4"/>
      <c r="D27" s="5"/>
      <c r="E27" s="4"/>
      <c r="F27" s="4"/>
      <c r="G27" s="27">
        <f>SUM(G25:G26)</f>
        <v>4141.8</v>
      </c>
      <c r="H27" s="26">
        <f>SUM(H25:H26)</f>
        <v>4130.1000000000004</v>
      </c>
      <c r="I27" s="26">
        <f>SUM(I25:I26)</f>
        <v>8271.9000000000015</v>
      </c>
      <c r="J27" s="26">
        <f>SUM(J25:J26)</f>
        <v>3325.1400000000003</v>
      </c>
      <c r="K27" s="26">
        <f>SUM(K25:K26)</f>
        <v>2897.3100000000004</v>
      </c>
      <c r="L27" s="25">
        <f>SUM(J27:K27)</f>
        <v>6222.4500000000007</v>
      </c>
      <c r="M27" s="26">
        <f t="shared" ref="M27:V27" si="19">SUM(M25:M26)</f>
        <v>4590.6900000000005</v>
      </c>
      <c r="N27" s="26">
        <f t="shared" si="19"/>
        <v>3878.55</v>
      </c>
      <c r="O27" s="26">
        <f t="shared" si="19"/>
        <v>374.4</v>
      </c>
      <c r="P27" s="26">
        <f t="shared" si="19"/>
        <v>619.32000000000005</v>
      </c>
      <c r="Q27" s="25">
        <f t="shared" si="19"/>
        <v>9462.9599999999991</v>
      </c>
      <c r="R27" s="26">
        <f t="shared" si="19"/>
        <v>4379.7</v>
      </c>
      <c r="S27" s="26">
        <f t="shared" si="19"/>
        <v>4306.7700000000004</v>
      </c>
      <c r="T27" s="26">
        <f t="shared" si="19"/>
        <v>4977.96</v>
      </c>
      <c r="U27" s="26">
        <f t="shared" si="19"/>
        <v>3792.3600000000006</v>
      </c>
      <c r="V27" s="25">
        <f t="shared" si="19"/>
        <v>17456.79</v>
      </c>
      <c r="W27" s="26">
        <f t="shared" ref="W27:BL27" si="20">SUM(W25:W26)</f>
        <v>2340</v>
      </c>
      <c r="X27" s="26">
        <f t="shared" si="20"/>
        <v>1872</v>
      </c>
      <c r="Y27" s="26">
        <f t="shared" si="20"/>
        <v>2340</v>
      </c>
      <c r="Z27" s="26">
        <f t="shared" si="20"/>
        <v>2730</v>
      </c>
      <c r="AA27" s="26">
        <f t="shared" si="20"/>
        <v>0</v>
      </c>
      <c r="AB27" s="25">
        <f t="shared" si="20"/>
        <v>9282</v>
      </c>
      <c r="AC27" s="26">
        <f t="shared" si="20"/>
        <v>4290</v>
      </c>
      <c r="AD27" s="26">
        <f t="shared" si="20"/>
        <v>3120</v>
      </c>
      <c r="AE27" s="26">
        <f t="shared" si="20"/>
        <v>3900</v>
      </c>
      <c r="AF27" s="26">
        <f t="shared" si="20"/>
        <v>3900</v>
      </c>
      <c r="AG27" s="26">
        <f t="shared" si="20"/>
        <v>0</v>
      </c>
      <c r="AH27" s="25">
        <f t="shared" si="20"/>
        <v>15210</v>
      </c>
      <c r="AI27" s="26">
        <f t="shared" si="20"/>
        <v>3705.78</v>
      </c>
      <c r="AJ27" s="26">
        <f t="shared" si="20"/>
        <v>3174.21</v>
      </c>
      <c r="AK27" s="26">
        <f t="shared" si="20"/>
        <v>3628.17</v>
      </c>
      <c r="AL27" s="26">
        <f t="shared" si="20"/>
        <v>3176.55</v>
      </c>
      <c r="AM27" s="26">
        <f t="shared" si="20"/>
        <v>0</v>
      </c>
      <c r="AN27" s="25">
        <f t="shared" si="20"/>
        <v>13684.710000000001</v>
      </c>
      <c r="AO27" s="26">
        <f t="shared" si="20"/>
        <v>3906.63</v>
      </c>
      <c r="AP27" s="26">
        <f t="shared" si="20"/>
        <v>4161.6900000000005</v>
      </c>
      <c r="AQ27" s="26">
        <f t="shared" si="20"/>
        <v>4286.1000000000004</v>
      </c>
      <c r="AR27" s="26">
        <f t="shared" si="20"/>
        <v>3886.74</v>
      </c>
      <c r="AS27" s="26">
        <f t="shared" si="20"/>
        <v>0</v>
      </c>
      <c r="AT27" s="25">
        <f t="shared" si="20"/>
        <v>16241.16</v>
      </c>
      <c r="AU27" s="26">
        <f t="shared" si="20"/>
        <v>3910.53</v>
      </c>
      <c r="AV27" s="26">
        <f t="shared" si="20"/>
        <v>3484.26</v>
      </c>
      <c r="AW27" s="26">
        <f t="shared" si="20"/>
        <v>3963.96</v>
      </c>
      <c r="AX27" s="26">
        <f t="shared" si="20"/>
        <v>3585.66</v>
      </c>
      <c r="AY27" s="26">
        <f t="shared" si="20"/>
        <v>0</v>
      </c>
      <c r="AZ27" s="25">
        <f t="shared" si="20"/>
        <v>14944.41</v>
      </c>
      <c r="BA27" s="26">
        <f t="shared" si="20"/>
        <v>4018.95</v>
      </c>
      <c r="BB27" s="26">
        <f t="shared" si="20"/>
        <v>3549</v>
      </c>
      <c r="BC27" s="26">
        <f t="shared" si="20"/>
        <v>3776.3700000000003</v>
      </c>
      <c r="BD27" s="26">
        <f t="shared" si="20"/>
        <v>3668.34</v>
      </c>
      <c r="BE27" s="26">
        <f t="shared" si="20"/>
        <v>0</v>
      </c>
      <c r="BF27" s="25">
        <f t="shared" si="20"/>
        <v>15012.660000000002</v>
      </c>
      <c r="BG27" s="26">
        <f t="shared" si="20"/>
        <v>5158.5300000000007</v>
      </c>
      <c r="BH27" s="26">
        <f t="shared" si="20"/>
        <v>4142.97</v>
      </c>
      <c r="BI27" s="26">
        <f t="shared" si="20"/>
        <v>5065.32</v>
      </c>
      <c r="BJ27" s="26">
        <f t="shared" si="20"/>
        <v>4731.09</v>
      </c>
      <c r="BK27" s="26">
        <f t="shared" si="20"/>
        <v>0</v>
      </c>
      <c r="BL27" s="25">
        <f t="shared" si="20"/>
        <v>19097.91</v>
      </c>
      <c r="BM27" s="26">
        <f t="shared" ref="BM27:BR27" si="21">SUM(BM25:BM26)</f>
        <v>4326.2700000000004</v>
      </c>
      <c r="BN27" s="26">
        <f t="shared" si="21"/>
        <v>3464.76</v>
      </c>
      <c r="BO27" s="26">
        <f t="shared" si="21"/>
        <v>4464.33</v>
      </c>
      <c r="BP27" s="26">
        <f t="shared" si="21"/>
        <v>2774.0699999999997</v>
      </c>
      <c r="BQ27" s="26">
        <f t="shared" si="21"/>
        <v>0</v>
      </c>
      <c r="BR27" s="25">
        <f t="shared" si="21"/>
        <v>15029.43</v>
      </c>
    </row>
    <row r="28" spans="1:70" x14ac:dyDescent="0.3">
      <c r="B28" s="2"/>
      <c r="C28" s="2"/>
      <c r="D28" s="13"/>
      <c r="E28" s="2"/>
      <c r="F28" s="2"/>
      <c r="G28" s="21"/>
      <c r="H28" s="20"/>
      <c r="I28" s="18"/>
      <c r="J28" s="20"/>
      <c r="K28" s="20"/>
      <c r="L28" s="18"/>
      <c r="M28" s="20"/>
      <c r="N28" s="20"/>
      <c r="O28" s="20"/>
      <c r="P28" s="20"/>
      <c r="Q28" s="18"/>
      <c r="R28" s="20"/>
      <c r="S28" s="20"/>
      <c r="T28" s="20"/>
      <c r="U28" s="20"/>
      <c r="V28" s="18"/>
      <c r="W28" s="20"/>
      <c r="X28" s="20"/>
      <c r="Y28" s="20"/>
      <c r="Z28" s="20"/>
      <c r="AA28" s="20"/>
      <c r="AB28" s="18"/>
      <c r="AC28" s="20"/>
      <c r="AD28" s="20"/>
      <c r="AE28" s="20"/>
      <c r="AF28" s="20"/>
      <c r="AG28" s="20"/>
      <c r="AH28" s="18"/>
      <c r="AI28" s="20"/>
      <c r="AJ28" s="20"/>
      <c r="AK28" s="20"/>
      <c r="AL28" s="20"/>
      <c r="AM28" s="20"/>
      <c r="AN28" s="18"/>
      <c r="AO28" s="20"/>
      <c r="AP28" s="20"/>
      <c r="AQ28" s="20"/>
      <c r="AR28" s="20"/>
      <c r="AS28" s="20"/>
      <c r="AT28" s="18"/>
      <c r="AU28" s="20"/>
      <c r="AV28" s="20"/>
      <c r="AW28" s="20"/>
      <c r="AX28" s="20"/>
      <c r="AY28" s="20"/>
      <c r="AZ28" s="18"/>
      <c r="BA28" s="20"/>
      <c r="BB28" s="20"/>
      <c r="BC28" s="20"/>
      <c r="BD28" s="20"/>
      <c r="BE28" s="20"/>
      <c r="BF28" s="18"/>
      <c r="BG28" s="20"/>
      <c r="BH28" s="20"/>
      <c r="BI28" s="20"/>
      <c r="BJ28" s="20"/>
      <c r="BK28" s="20"/>
      <c r="BL28" s="18"/>
      <c r="BM28" s="20"/>
      <c r="BN28" s="20"/>
      <c r="BO28" s="20"/>
      <c r="BP28" s="20"/>
      <c r="BQ28" s="20"/>
      <c r="BR28" s="18"/>
    </row>
    <row r="29" spans="1:70" x14ac:dyDescent="0.3">
      <c r="A29" s="1" t="s">
        <v>13</v>
      </c>
      <c r="B29" s="2"/>
      <c r="C29" s="2"/>
      <c r="D29" s="13">
        <v>0</v>
      </c>
      <c r="E29" s="2" t="s">
        <v>3</v>
      </c>
      <c r="F29" s="2"/>
      <c r="G29" s="21">
        <v>140</v>
      </c>
      <c r="H29" s="19">
        <v>140</v>
      </c>
      <c r="I29" s="18">
        <f t="shared" ref="I29:I34" si="22">SUM(G29:H29)</f>
        <v>280</v>
      </c>
      <c r="J29" s="20">
        <v>140</v>
      </c>
      <c r="K29" s="19">
        <v>140</v>
      </c>
      <c r="L29" s="18">
        <f t="shared" ref="L29:L35" si="23">SUM(J29:K29)</f>
        <v>280</v>
      </c>
      <c r="M29" s="20">
        <v>140</v>
      </c>
      <c r="N29" s="19">
        <v>140</v>
      </c>
      <c r="O29" s="20">
        <v>0</v>
      </c>
      <c r="P29" s="19">
        <v>0</v>
      </c>
      <c r="Q29" s="18">
        <f t="shared" ref="Q29:Q34" si="24">SUM(M29:N29)</f>
        <v>280</v>
      </c>
      <c r="R29" s="20">
        <v>140</v>
      </c>
      <c r="S29" s="19">
        <v>140</v>
      </c>
      <c r="T29" s="20">
        <v>140</v>
      </c>
      <c r="U29" s="19">
        <v>140</v>
      </c>
      <c r="V29" s="18">
        <f t="shared" ref="V29:V34" si="25">SUM(R29:U29)</f>
        <v>560</v>
      </c>
      <c r="W29" s="20">
        <v>140</v>
      </c>
      <c r="X29" s="19">
        <v>140</v>
      </c>
      <c r="Y29" s="20">
        <v>140</v>
      </c>
      <c r="Z29" s="19">
        <v>140</v>
      </c>
      <c r="AA29" s="19">
        <v>0</v>
      </c>
      <c r="AB29" s="18">
        <f t="shared" ref="AB29:AB34" si="26">SUM(W29:AA29)</f>
        <v>560</v>
      </c>
      <c r="AC29" s="20">
        <v>140</v>
      </c>
      <c r="AD29" s="19">
        <v>140</v>
      </c>
      <c r="AE29" s="20">
        <v>140</v>
      </c>
      <c r="AF29" s="19">
        <v>140</v>
      </c>
      <c r="AG29" s="19">
        <v>0</v>
      </c>
      <c r="AH29" s="18">
        <f t="shared" ref="AH29:AH34" si="27">SUM(AC29:AG29)</f>
        <v>560</v>
      </c>
      <c r="AI29" s="20">
        <v>140</v>
      </c>
      <c r="AJ29" s="19">
        <v>140</v>
      </c>
      <c r="AK29" s="20">
        <v>140</v>
      </c>
      <c r="AL29" s="19">
        <v>140</v>
      </c>
      <c r="AM29" s="19">
        <v>0</v>
      </c>
      <c r="AN29" s="18">
        <f t="shared" ref="AN29:AN34" si="28">SUM(AI29:AM29)</f>
        <v>560</v>
      </c>
      <c r="AO29" s="20">
        <v>140</v>
      </c>
      <c r="AP29" s="19">
        <v>140</v>
      </c>
      <c r="AQ29" s="20">
        <v>140</v>
      </c>
      <c r="AR29" s="19">
        <v>140</v>
      </c>
      <c r="AS29" s="19">
        <v>0</v>
      </c>
      <c r="AT29" s="18">
        <f t="shared" ref="AT29:AT34" si="29">SUM(AO29:AS29)</f>
        <v>560</v>
      </c>
      <c r="AU29" s="20">
        <v>140</v>
      </c>
      <c r="AV29" s="19">
        <v>140</v>
      </c>
      <c r="AW29" s="20">
        <v>140</v>
      </c>
      <c r="AX29" s="19">
        <v>140</v>
      </c>
      <c r="AY29" s="19">
        <v>0</v>
      </c>
      <c r="AZ29" s="18">
        <f t="shared" ref="AZ29:AZ34" si="30">SUM(AU29:AY29)</f>
        <v>560</v>
      </c>
      <c r="BA29" s="20">
        <v>140</v>
      </c>
      <c r="BB29" s="19">
        <v>140</v>
      </c>
      <c r="BC29" s="20">
        <v>140</v>
      </c>
      <c r="BD29" s="19">
        <v>140</v>
      </c>
      <c r="BE29" s="19">
        <v>0</v>
      </c>
      <c r="BF29" s="18">
        <f t="shared" ref="BF29:BF34" si="31">SUM(BA29:BE29)</f>
        <v>560</v>
      </c>
      <c r="BG29" s="20">
        <v>140</v>
      </c>
      <c r="BH29" s="19">
        <v>140</v>
      </c>
      <c r="BI29" s="20">
        <v>140</v>
      </c>
      <c r="BJ29" s="19">
        <v>140</v>
      </c>
      <c r="BK29" s="19">
        <v>0</v>
      </c>
      <c r="BL29" s="18">
        <f t="shared" ref="BL29:BL34" si="32">SUM(BG29:BK29)</f>
        <v>560</v>
      </c>
      <c r="BM29" s="20">
        <v>140</v>
      </c>
      <c r="BN29" s="19">
        <v>140</v>
      </c>
      <c r="BO29" s="20">
        <v>140</v>
      </c>
      <c r="BP29" s="19">
        <v>140</v>
      </c>
      <c r="BQ29" s="19">
        <v>0</v>
      </c>
      <c r="BR29" s="18">
        <f t="shared" ref="BR29:BR34" si="33">SUM(BM29:BQ29)</f>
        <v>560</v>
      </c>
    </row>
    <row r="30" spans="1:70" x14ac:dyDescent="0.3">
      <c r="A30" s="1" t="s">
        <v>12</v>
      </c>
      <c r="B30" s="2">
        <v>2800</v>
      </c>
      <c r="C30" s="2" t="s">
        <v>7</v>
      </c>
      <c r="D30" s="13">
        <f>B30/12</f>
        <v>233.33333333333334</v>
      </c>
      <c r="E30" s="2" t="s">
        <v>3</v>
      </c>
      <c r="F30" s="2"/>
      <c r="G30" s="21">
        <v>233</v>
      </c>
      <c r="H30" s="19">
        <v>233</v>
      </c>
      <c r="I30" s="18">
        <f t="shared" si="22"/>
        <v>466</v>
      </c>
      <c r="J30" s="20">
        <v>233</v>
      </c>
      <c r="K30" s="19">
        <v>233</v>
      </c>
      <c r="L30" s="18">
        <f t="shared" si="23"/>
        <v>466</v>
      </c>
      <c r="M30" s="20">
        <v>233</v>
      </c>
      <c r="N30" s="19">
        <v>233</v>
      </c>
      <c r="O30" s="20">
        <v>0</v>
      </c>
      <c r="P30" s="19">
        <v>0</v>
      </c>
      <c r="Q30" s="18">
        <f t="shared" si="24"/>
        <v>466</v>
      </c>
      <c r="R30" s="20">
        <v>233</v>
      </c>
      <c r="S30" s="19">
        <v>233</v>
      </c>
      <c r="T30" s="20">
        <v>233</v>
      </c>
      <c r="U30" s="19">
        <v>233</v>
      </c>
      <c r="V30" s="18">
        <f t="shared" si="25"/>
        <v>932</v>
      </c>
      <c r="W30" s="20">
        <v>233</v>
      </c>
      <c r="X30" s="19">
        <v>233</v>
      </c>
      <c r="Y30" s="20">
        <v>233</v>
      </c>
      <c r="Z30" s="19">
        <v>233</v>
      </c>
      <c r="AA30" s="19">
        <v>0</v>
      </c>
      <c r="AB30" s="18">
        <f t="shared" si="26"/>
        <v>932</v>
      </c>
      <c r="AC30" s="20">
        <v>233</v>
      </c>
      <c r="AD30" s="19">
        <v>233</v>
      </c>
      <c r="AE30" s="20">
        <v>233</v>
      </c>
      <c r="AF30" s="19">
        <v>233</v>
      </c>
      <c r="AG30" s="19">
        <v>0</v>
      </c>
      <c r="AH30" s="18">
        <f t="shared" si="27"/>
        <v>932</v>
      </c>
      <c r="AI30" s="20">
        <v>233</v>
      </c>
      <c r="AJ30" s="19">
        <v>233</v>
      </c>
      <c r="AK30" s="20">
        <v>233</v>
      </c>
      <c r="AL30" s="19">
        <v>233</v>
      </c>
      <c r="AM30" s="19">
        <v>0</v>
      </c>
      <c r="AN30" s="18">
        <f t="shared" si="28"/>
        <v>932</v>
      </c>
      <c r="AO30" s="20">
        <v>233</v>
      </c>
      <c r="AP30" s="19">
        <v>233</v>
      </c>
      <c r="AQ30" s="20">
        <v>233</v>
      </c>
      <c r="AR30" s="19">
        <v>233</v>
      </c>
      <c r="AS30" s="19">
        <v>0</v>
      </c>
      <c r="AT30" s="18">
        <f t="shared" si="29"/>
        <v>932</v>
      </c>
      <c r="AU30" s="20">
        <v>233</v>
      </c>
      <c r="AV30" s="19">
        <v>233</v>
      </c>
      <c r="AW30" s="20">
        <v>233</v>
      </c>
      <c r="AX30" s="19">
        <v>233</v>
      </c>
      <c r="AY30" s="19">
        <v>0</v>
      </c>
      <c r="AZ30" s="18">
        <f t="shared" si="30"/>
        <v>932</v>
      </c>
      <c r="BA30" s="20">
        <v>233</v>
      </c>
      <c r="BB30" s="19">
        <v>233</v>
      </c>
      <c r="BC30" s="20">
        <v>233</v>
      </c>
      <c r="BD30" s="19">
        <v>233</v>
      </c>
      <c r="BE30" s="19">
        <v>0</v>
      </c>
      <c r="BF30" s="18">
        <f t="shared" si="31"/>
        <v>932</v>
      </c>
      <c r="BG30" s="20">
        <v>233</v>
      </c>
      <c r="BH30" s="19">
        <v>233</v>
      </c>
      <c r="BI30" s="20">
        <v>233</v>
      </c>
      <c r="BJ30" s="19">
        <v>233</v>
      </c>
      <c r="BK30" s="19">
        <v>0</v>
      </c>
      <c r="BL30" s="18">
        <f t="shared" si="32"/>
        <v>932</v>
      </c>
      <c r="BM30" s="20">
        <v>233</v>
      </c>
      <c r="BN30" s="19">
        <v>233</v>
      </c>
      <c r="BO30" s="20">
        <v>233</v>
      </c>
      <c r="BP30" s="19">
        <v>233</v>
      </c>
      <c r="BQ30" s="19">
        <v>0</v>
      </c>
      <c r="BR30" s="18">
        <f t="shared" si="33"/>
        <v>932</v>
      </c>
    </row>
    <row r="31" spans="1:70" x14ac:dyDescent="0.3">
      <c r="A31" s="1" t="s">
        <v>11</v>
      </c>
      <c r="B31" s="2">
        <v>8000</v>
      </c>
      <c r="C31" s="2" t="s">
        <v>7</v>
      </c>
      <c r="D31" s="13">
        <f>+B31/12</f>
        <v>666.66666666666663</v>
      </c>
      <c r="E31" s="2" t="s">
        <v>3</v>
      </c>
      <c r="F31" s="2"/>
      <c r="G31" s="21">
        <v>666</v>
      </c>
      <c r="H31" s="19">
        <v>666</v>
      </c>
      <c r="I31" s="18">
        <f t="shared" si="22"/>
        <v>1332</v>
      </c>
      <c r="J31" s="20">
        <v>666</v>
      </c>
      <c r="K31" s="19">
        <v>666</v>
      </c>
      <c r="L31" s="18">
        <f t="shared" si="23"/>
        <v>1332</v>
      </c>
      <c r="M31" s="20">
        <v>666</v>
      </c>
      <c r="N31" s="19">
        <v>666</v>
      </c>
      <c r="O31" s="20">
        <v>0</v>
      </c>
      <c r="P31" s="19">
        <v>0</v>
      </c>
      <c r="Q31" s="18">
        <f t="shared" si="24"/>
        <v>1332</v>
      </c>
      <c r="R31" s="20">
        <v>666</v>
      </c>
      <c r="S31" s="19">
        <v>666</v>
      </c>
      <c r="T31" s="20">
        <v>666</v>
      </c>
      <c r="U31" s="19">
        <v>666</v>
      </c>
      <c r="V31" s="18">
        <f t="shared" si="25"/>
        <v>2664</v>
      </c>
      <c r="W31" s="20">
        <v>666</v>
      </c>
      <c r="X31" s="19">
        <v>666</v>
      </c>
      <c r="Y31" s="20">
        <v>666</v>
      </c>
      <c r="Z31" s="19">
        <v>666</v>
      </c>
      <c r="AA31" s="19">
        <v>0</v>
      </c>
      <c r="AB31" s="18">
        <f t="shared" si="26"/>
        <v>2664</v>
      </c>
      <c r="AC31" s="20">
        <v>666</v>
      </c>
      <c r="AD31" s="19">
        <v>666</v>
      </c>
      <c r="AE31" s="20">
        <v>666</v>
      </c>
      <c r="AF31" s="19">
        <v>666</v>
      </c>
      <c r="AG31" s="19">
        <v>0</v>
      </c>
      <c r="AH31" s="18">
        <f t="shared" si="27"/>
        <v>2664</v>
      </c>
      <c r="AI31" s="20">
        <v>666</v>
      </c>
      <c r="AJ31" s="19">
        <v>666</v>
      </c>
      <c r="AK31" s="20">
        <v>666</v>
      </c>
      <c r="AL31" s="19">
        <v>666</v>
      </c>
      <c r="AM31" s="19">
        <v>0</v>
      </c>
      <c r="AN31" s="18">
        <f t="shared" si="28"/>
        <v>2664</v>
      </c>
      <c r="AO31" s="20">
        <v>666</v>
      </c>
      <c r="AP31" s="19">
        <v>666</v>
      </c>
      <c r="AQ31" s="20">
        <v>666</v>
      </c>
      <c r="AR31" s="19">
        <v>666</v>
      </c>
      <c r="AS31" s="19">
        <v>0</v>
      </c>
      <c r="AT31" s="18">
        <f t="shared" si="29"/>
        <v>2664</v>
      </c>
      <c r="AU31" s="20">
        <v>666</v>
      </c>
      <c r="AV31" s="19">
        <v>666</v>
      </c>
      <c r="AW31" s="20">
        <v>666</v>
      </c>
      <c r="AX31" s="19">
        <v>666</v>
      </c>
      <c r="AY31" s="19">
        <v>0</v>
      </c>
      <c r="AZ31" s="18">
        <f t="shared" si="30"/>
        <v>2664</v>
      </c>
      <c r="BA31" s="20">
        <v>666</v>
      </c>
      <c r="BB31" s="19">
        <v>666</v>
      </c>
      <c r="BC31" s="20">
        <v>666</v>
      </c>
      <c r="BD31" s="19">
        <v>666</v>
      </c>
      <c r="BE31" s="19">
        <v>0</v>
      </c>
      <c r="BF31" s="18">
        <f t="shared" si="31"/>
        <v>2664</v>
      </c>
      <c r="BG31" s="20">
        <v>666</v>
      </c>
      <c r="BH31" s="19">
        <v>666</v>
      </c>
      <c r="BI31" s="20">
        <v>666</v>
      </c>
      <c r="BJ31" s="19">
        <v>666</v>
      </c>
      <c r="BK31" s="19">
        <v>0</v>
      </c>
      <c r="BL31" s="18">
        <f t="shared" si="32"/>
        <v>2664</v>
      </c>
      <c r="BM31" s="20">
        <v>666</v>
      </c>
      <c r="BN31" s="19">
        <v>666</v>
      </c>
      <c r="BO31" s="20">
        <v>666</v>
      </c>
      <c r="BP31" s="19">
        <v>666</v>
      </c>
      <c r="BQ31" s="19">
        <v>0</v>
      </c>
      <c r="BR31" s="18">
        <f t="shared" si="33"/>
        <v>2664</v>
      </c>
    </row>
    <row r="32" spans="1:70" x14ac:dyDescent="0.3">
      <c r="A32" s="1" t="s">
        <v>10</v>
      </c>
      <c r="B32" s="2">
        <v>400</v>
      </c>
      <c r="C32" s="2" t="s">
        <v>9</v>
      </c>
      <c r="D32" s="13">
        <f>+B32/6</f>
        <v>66.666666666666671</v>
      </c>
      <c r="E32" s="2" t="s">
        <v>3</v>
      </c>
      <c r="F32" s="2"/>
      <c r="G32" s="21">
        <v>67</v>
      </c>
      <c r="H32" s="19">
        <v>67</v>
      </c>
      <c r="I32" s="18">
        <f t="shared" si="22"/>
        <v>134</v>
      </c>
      <c r="J32" s="20">
        <v>67</v>
      </c>
      <c r="K32" s="19">
        <v>67</v>
      </c>
      <c r="L32" s="18">
        <f t="shared" si="23"/>
        <v>134</v>
      </c>
      <c r="M32" s="20">
        <v>67</v>
      </c>
      <c r="N32" s="19">
        <v>67</v>
      </c>
      <c r="O32" s="20">
        <v>0</v>
      </c>
      <c r="P32" s="19">
        <v>0</v>
      </c>
      <c r="Q32" s="18">
        <f t="shared" si="24"/>
        <v>134</v>
      </c>
      <c r="R32" s="20">
        <v>67</v>
      </c>
      <c r="S32" s="19">
        <v>67</v>
      </c>
      <c r="T32" s="20">
        <v>67</v>
      </c>
      <c r="U32" s="19">
        <v>67</v>
      </c>
      <c r="V32" s="18">
        <f t="shared" si="25"/>
        <v>268</v>
      </c>
      <c r="W32" s="20">
        <v>67</v>
      </c>
      <c r="X32" s="19">
        <v>67</v>
      </c>
      <c r="Y32" s="20">
        <v>67</v>
      </c>
      <c r="Z32" s="19">
        <v>67</v>
      </c>
      <c r="AA32" s="19">
        <v>0</v>
      </c>
      <c r="AB32" s="18">
        <f t="shared" si="26"/>
        <v>268</v>
      </c>
      <c r="AC32" s="20">
        <v>67</v>
      </c>
      <c r="AD32" s="19">
        <v>67</v>
      </c>
      <c r="AE32" s="20">
        <v>67</v>
      </c>
      <c r="AF32" s="19">
        <v>67</v>
      </c>
      <c r="AG32" s="19">
        <v>0</v>
      </c>
      <c r="AH32" s="18">
        <f t="shared" si="27"/>
        <v>268</v>
      </c>
      <c r="AI32" s="20">
        <v>67</v>
      </c>
      <c r="AJ32" s="19">
        <v>67</v>
      </c>
      <c r="AK32" s="20">
        <v>67</v>
      </c>
      <c r="AL32" s="19">
        <v>67</v>
      </c>
      <c r="AM32" s="19">
        <v>0</v>
      </c>
      <c r="AN32" s="18">
        <f t="shared" si="28"/>
        <v>268</v>
      </c>
      <c r="AO32" s="20">
        <v>67</v>
      </c>
      <c r="AP32" s="19">
        <v>67</v>
      </c>
      <c r="AQ32" s="20">
        <v>67</v>
      </c>
      <c r="AR32" s="19">
        <v>67</v>
      </c>
      <c r="AS32" s="19">
        <v>0</v>
      </c>
      <c r="AT32" s="18">
        <f t="shared" si="29"/>
        <v>268</v>
      </c>
      <c r="AU32" s="20">
        <v>67</v>
      </c>
      <c r="AV32" s="19">
        <v>67</v>
      </c>
      <c r="AW32" s="20">
        <v>67</v>
      </c>
      <c r="AX32" s="19">
        <v>67</v>
      </c>
      <c r="AY32" s="19">
        <v>0</v>
      </c>
      <c r="AZ32" s="18">
        <f t="shared" si="30"/>
        <v>268</v>
      </c>
      <c r="BA32" s="20">
        <v>67</v>
      </c>
      <c r="BB32" s="19">
        <v>67</v>
      </c>
      <c r="BC32" s="20">
        <v>67</v>
      </c>
      <c r="BD32" s="19">
        <v>67</v>
      </c>
      <c r="BE32" s="19">
        <v>0</v>
      </c>
      <c r="BF32" s="18">
        <f t="shared" si="31"/>
        <v>268</v>
      </c>
      <c r="BG32" s="20">
        <v>67</v>
      </c>
      <c r="BH32" s="19">
        <v>67</v>
      </c>
      <c r="BI32" s="20">
        <v>67</v>
      </c>
      <c r="BJ32" s="19">
        <v>67</v>
      </c>
      <c r="BK32" s="19">
        <v>0</v>
      </c>
      <c r="BL32" s="18">
        <f t="shared" si="32"/>
        <v>268</v>
      </c>
      <c r="BM32" s="20">
        <v>67</v>
      </c>
      <c r="BN32" s="19">
        <v>67</v>
      </c>
      <c r="BO32" s="20">
        <v>67</v>
      </c>
      <c r="BP32" s="19">
        <v>67</v>
      </c>
      <c r="BQ32" s="19">
        <v>0</v>
      </c>
      <c r="BR32" s="18">
        <f t="shared" si="33"/>
        <v>268</v>
      </c>
    </row>
    <row r="33" spans="1:70" ht="15" customHeight="1" x14ac:dyDescent="0.3">
      <c r="A33" s="1" t="s">
        <v>8</v>
      </c>
      <c r="B33" s="2">
        <v>4100</v>
      </c>
      <c r="C33" s="2" t="s">
        <v>7</v>
      </c>
      <c r="D33" s="13">
        <f>B33/12</f>
        <v>341.66666666666669</v>
      </c>
      <c r="E33" s="2" t="s">
        <v>3</v>
      </c>
      <c r="F33" s="2"/>
      <c r="G33" s="21">
        <v>170</v>
      </c>
      <c r="H33" s="15">
        <v>170</v>
      </c>
      <c r="I33" s="18">
        <f t="shared" si="22"/>
        <v>340</v>
      </c>
      <c r="J33" s="20">
        <v>170</v>
      </c>
      <c r="K33" s="15">
        <v>170</v>
      </c>
      <c r="L33" s="18">
        <f t="shared" si="23"/>
        <v>340</v>
      </c>
      <c r="M33" s="20">
        <v>170</v>
      </c>
      <c r="N33" s="15">
        <v>170</v>
      </c>
      <c r="O33" s="20">
        <v>0</v>
      </c>
      <c r="P33" s="15">
        <v>0</v>
      </c>
      <c r="Q33" s="18">
        <f t="shared" si="24"/>
        <v>340</v>
      </c>
      <c r="R33" s="20">
        <v>90</v>
      </c>
      <c r="S33" s="15">
        <v>90</v>
      </c>
      <c r="T33" s="20">
        <v>90</v>
      </c>
      <c r="U33" s="15">
        <v>90</v>
      </c>
      <c r="V33" s="18">
        <f t="shared" si="25"/>
        <v>360</v>
      </c>
      <c r="W33" s="20">
        <v>90</v>
      </c>
      <c r="X33" s="15">
        <v>90</v>
      </c>
      <c r="Y33" s="20">
        <v>90</v>
      </c>
      <c r="Z33" s="15">
        <v>90</v>
      </c>
      <c r="AA33" s="15">
        <v>0</v>
      </c>
      <c r="AB33" s="18">
        <f t="shared" si="26"/>
        <v>360</v>
      </c>
      <c r="AC33" s="20">
        <v>90</v>
      </c>
      <c r="AD33" s="15">
        <v>90</v>
      </c>
      <c r="AE33" s="20">
        <v>90</v>
      </c>
      <c r="AF33" s="15">
        <v>90</v>
      </c>
      <c r="AG33" s="15">
        <v>0</v>
      </c>
      <c r="AH33" s="18">
        <f t="shared" si="27"/>
        <v>360</v>
      </c>
      <c r="AI33" s="20">
        <v>90</v>
      </c>
      <c r="AJ33" s="15">
        <v>90</v>
      </c>
      <c r="AK33" s="20">
        <v>90</v>
      </c>
      <c r="AL33" s="15">
        <v>90</v>
      </c>
      <c r="AM33" s="15">
        <v>0</v>
      </c>
      <c r="AN33" s="18">
        <f t="shared" si="28"/>
        <v>360</v>
      </c>
      <c r="AO33" s="20">
        <v>90</v>
      </c>
      <c r="AP33" s="15">
        <v>90</v>
      </c>
      <c r="AQ33" s="20">
        <v>90</v>
      </c>
      <c r="AR33" s="15">
        <v>90</v>
      </c>
      <c r="AS33" s="15">
        <v>0</v>
      </c>
      <c r="AT33" s="18">
        <f t="shared" si="29"/>
        <v>360</v>
      </c>
      <c r="AU33" s="20">
        <v>90</v>
      </c>
      <c r="AV33" s="15">
        <v>90</v>
      </c>
      <c r="AW33" s="20">
        <v>90</v>
      </c>
      <c r="AX33" s="15">
        <v>90</v>
      </c>
      <c r="AY33" s="15">
        <v>0</v>
      </c>
      <c r="AZ33" s="18">
        <f t="shared" si="30"/>
        <v>360</v>
      </c>
      <c r="BA33" s="20">
        <v>90</v>
      </c>
      <c r="BB33" s="15">
        <v>90</v>
      </c>
      <c r="BC33" s="20">
        <v>90</v>
      </c>
      <c r="BD33" s="15">
        <v>90</v>
      </c>
      <c r="BE33" s="15">
        <v>0</v>
      </c>
      <c r="BF33" s="18">
        <f t="shared" si="31"/>
        <v>360</v>
      </c>
      <c r="BG33" s="20">
        <v>90</v>
      </c>
      <c r="BH33" s="15">
        <v>90</v>
      </c>
      <c r="BI33" s="20">
        <v>90</v>
      </c>
      <c r="BJ33" s="15">
        <v>90</v>
      </c>
      <c r="BK33" s="15">
        <v>0</v>
      </c>
      <c r="BL33" s="18">
        <f t="shared" si="32"/>
        <v>360</v>
      </c>
      <c r="BM33" s="20">
        <v>90</v>
      </c>
      <c r="BN33" s="15">
        <v>90</v>
      </c>
      <c r="BO33" s="20">
        <v>90</v>
      </c>
      <c r="BP33" s="15">
        <v>90</v>
      </c>
      <c r="BQ33" s="15">
        <v>0</v>
      </c>
      <c r="BR33" s="18">
        <f t="shared" si="33"/>
        <v>360</v>
      </c>
    </row>
    <row r="34" spans="1:70" s="6" customFormat="1" ht="15" customHeight="1" thickBot="1" x14ac:dyDescent="0.35">
      <c r="A34" s="6" t="s">
        <v>6</v>
      </c>
      <c r="B34" s="4" t="s">
        <v>5</v>
      </c>
      <c r="C34" s="4" t="s">
        <v>4</v>
      </c>
      <c r="D34" s="5">
        <v>1601</v>
      </c>
      <c r="E34" s="4" t="s">
        <v>3</v>
      </c>
      <c r="F34" s="4"/>
      <c r="G34" s="27">
        <f>D34</f>
        <v>1601</v>
      </c>
      <c r="H34" s="75">
        <f>D34</f>
        <v>1601</v>
      </c>
      <c r="I34" s="25">
        <f t="shared" si="22"/>
        <v>3202</v>
      </c>
      <c r="J34" s="26">
        <f>D34</f>
        <v>1601</v>
      </c>
      <c r="K34" s="75">
        <f>D34</f>
        <v>1601</v>
      </c>
      <c r="L34" s="25">
        <f t="shared" si="23"/>
        <v>3202</v>
      </c>
      <c r="M34" s="26">
        <f>D34</f>
        <v>1601</v>
      </c>
      <c r="N34" s="75">
        <v>1601</v>
      </c>
      <c r="O34" s="26">
        <v>0</v>
      </c>
      <c r="P34" s="75">
        <v>0</v>
      </c>
      <c r="Q34" s="25">
        <f t="shared" si="24"/>
        <v>3202</v>
      </c>
      <c r="R34" s="26">
        <v>1601</v>
      </c>
      <c r="S34" s="75">
        <v>1601</v>
      </c>
      <c r="T34" s="26">
        <v>1601</v>
      </c>
      <c r="U34" s="75">
        <v>1601</v>
      </c>
      <c r="V34" s="25">
        <f t="shared" si="25"/>
        <v>6404</v>
      </c>
      <c r="W34" s="26">
        <v>1601</v>
      </c>
      <c r="X34" s="75">
        <v>1601</v>
      </c>
      <c r="Y34" s="26">
        <v>1601</v>
      </c>
      <c r="Z34" s="75">
        <v>1601</v>
      </c>
      <c r="AA34" s="75">
        <v>0</v>
      </c>
      <c r="AB34" s="25">
        <f t="shared" si="26"/>
        <v>6404</v>
      </c>
      <c r="AC34" s="26">
        <v>1601</v>
      </c>
      <c r="AD34" s="75">
        <v>1601</v>
      </c>
      <c r="AE34" s="26">
        <v>1601</v>
      </c>
      <c r="AF34" s="75">
        <v>1601</v>
      </c>
      <c r="AG34" s="75">
        <v>0</v>
      </c>
      <c r="AH34" s="25">
        <f t="shared" si="27"/>
        <v>6404</v>
      </c>
      <c r="AI34" s="26">
        <v>1601</v>
      </c>
      <c r="AJ34" s="75">
        <v>1601</v>
      </c>
      <c r="AK34" s="26">
        <v>1601</v>
      </c>
      <c r="AL34" s="75">
        <v>1601</v>
      </c>
      <c r="AM34" s="75">
        <v>0</v>
      </c>
      <c r="AN34" s="25">
        <f t="shared" si="28"/>
        <v>6404</v>
      </c>
      <c r="AO34" s="26">
        <v>1601</v>
      </c>
      <c r="AP34" s="75">
        <v>1601</v>
      </c>
      <c r="AQ34" s="26">
        <v>1601</v>
      </c>
      <c r="AR34" s="75">
        <v>1601</v>
      </c>
      <c r="AS34" s="75">
        <v>0</v>
      </c>
      <c r="AT34" s="25">
        <f t="shared" si="29"/>
        <v>6404</v>
      </c>
      <c r="AU34" s="26">
        <v>1601</v>
      </c>
      <c r="AV34" s="75">
        <v>1601</v>
      </c>
      <c r="AW34" s="26">
        <v>1601</v>
      </c>
      <c r="AX34" s="75">
        <v>1601</v>
      </c>
      <c r="AY34" s="75">
        <v>0</v>
      </c>
      <c r="AZ34" s="25">
        <f t="shared" si="30"/>
        <v>6404</v>
      </c>
      <c r="BA34" s="26">
        <v>1601</v>
      </c>
      <c r="BB34" s="75">
        <v>1601</v>
      </c>
      <c r="BC34" s="26">
        <v>1601</v>
      </c>
      <c r="BD34" s="75">
        <v>1601</v>
      </c>
      <c r="BE34" s="75">
        <v>0</v>
      </c>
      <c r="BF34" s="25">
        <f t="shared" si="31"/>
        <v>6404</v>
      </c>
      <c r="BG34" s="26">
        <v>1601</v>
      </c>
      <c r="BH34" s="75">
        <v>1601</v>
      </c>
      <c r="BI34" s="26">
        <v>1601</v>
      </c>
      <c r="BJ34" s="75">
        <v>1601</v>
      </c>
      <c r="BK34" s="75">
        <v>0</v>
      </c>
      <c r="BL34" s="25">
        <f t="shared" si="32"/>
        <v>6404</v>
      </c>
      <c r="BM34" s="26">
        <v>1601</v>
      </c>
      <c r="BN34" s="75">
        <v>1601</v>
      </c>
      <c r="BO34" s="26">
        <v>1601</v>
      </c>
      <c r="BP34" s="75">
        <v>1601</v>
      </c>
      <c r="BQ34" s="75">
        <v>0</v>
      </c>
      <c r="BR34" s="25">
        <f t="shared" si="33"/>
        <v>6404</v>
      </c>
    </row>
    <row r="35" spans="1:70" s="6" customFormat="1" ht="16.2" thickBot="1" x14ac:dyDescent="0.35">
      <c r="B35" s="4"/>
      <c r="C35" s="4"/>
      <c r="D35" s="5"/>
      <c r="E35" s="4"/>
      <c r="F35" s="4"/>
      <c r="G35" s="27">
        <f>SUM(G33:G34)</f>
        <v>1771</v>
      </c>
      <c r="H35" s="26">
        <f>SUM(H33:H34)</f>
        <v>1771</v>
      </c>
      <c r="I35" s="26">
        <f>SUM(I33:I34)</f>
        <v>3542</v>
      </c>
      <c r="J35" s="26">
        <f>SUM(J33:J34)</f>
        <v>1771</v>
      </c>
      <c r="K35" s="26">
        <f>SUM(K33:K34)</f>
        <v>1771</v>
      </c>
      <c r="L35" s="25">
        <f t="shared" si="23"/>
        <v>3542</v>
      </c>
      <c r="M35" s="26">
        <f>SUM(M33:M34)</f>
        <v>1771</v>
      </c>
      <c r="N35" s="26">
        <f>SUM(N33:N34)</f>
        <v>1771</v>
      </c>
      <c r="O35" s="26">
        <f>SUM(O33:O34)</f>
        <v>0</v>
      </c>
      <c r="P35" s="26">
        <f>SUM(P33:P34)</f>
        <v>0</v>
      </c>
      <c r="Q35" s="25">
        <f>SUM(Q33:Q34)</f>
        <v>3542</v>
      </c>
      <c r="R35" s="26">
        <f t="shared" ref="R35:AW35" si="34">SUM(R29:R34)</f>
        <v>2797</v>
      </c>
      <c r="S35" s="26">
        <f t="shared" si="34"/>
        <v>2797</v>
      </c>
      <c r="T35" s="26">
        <f t="shared" si="34"/>
        <v>2797</v>
      </c>
      <c r="U35" s="26">
        <f t="shared" si="34"/>
        <v>2797</v>
      </c>
      <c r="V35" s="25">
        <f t="shared" si="34"/>
        <v>11188</v>
      </c>
      <c r="W35" s="26">
        <f t="shared" si="34"/>
        <v>2797</v>
      </c>
      <c r="X35" s="26">
        <f t="shared" si="34"/>
        <v>2797</v>
      </c>
      <c r="Y35" s="26">
        <f t="shared" si="34"/>
        <v>2797</v>
      </c>
      <c r="Z35" s="26">
        <f t="shared" si="34"/>
        <v>2797</v>
      </c>
      <c r="AA35" s="26">
        <f t="shared" si="34"/>
        <v>0</v>
      </c>
      <c r="AB35" s="25">
        <f t="shared" si="34"/>
        <v>11188</v>
      </c>
      <c r="AC35" s="26">
        <f t="shared" si="34"/>
        <v>2797</v>
      </c>
      <c r="AD35" s="26">
        <f t="shared" si="34"/>
        <v>2797</v>
      </c>
      <c r="AE35" s="26">
        <f t="shared" si="34"/>
        <v>2797</v>
      </c>
      <c r="AF35" s="26">
        <f t="shared" si="34"/>
        <v>2797</v>
      </c>
      <c r="AG35" s="26">
        <f t="shared" si="34"/>
        <v>0</v>
      </c>
      <c r="AH35" s="25">
        <f t="shared" si="34"/>
        <v>11188</v>
      </c>
      <c r="AI35" s="26">
        <f t="shared" si="34"/>
        <v>2797</v>
      </c>
      <c r="AJ35" s="26">
        <f t="shared" si="34"/>
        <v>2797</v>
      </c>
      <c r="AK35" s="26">
        <f t="shared" si="34"/>
        <v>2797</v>
      </c>
      <c r="AL35" s="26">
        <f t="shared" si="34"/>
        <v>2797</v>
      </c>
      <c r="AM35" s="26">
        <f t="shared" si="34"/>
        <v>0</v>
      </c>
      <c r="AN35" s="25">
        <f t="shared" si="34"/>
        <v>11188</v>
      </c>
      <c r="AO35" s="26">
        <f t="shared" si="34"/>
        <v>2797</v>
      </c>
      <c r="AP35" s="26">
        <f t="shared" si="34"/>
        <v>2797</v>
      </c>
      <c r="AQ35" s="26">
        <f t="shared" si="34"/>
        <v>2797</v>
      </c>
      <c r="AR35" s="26">
        <f t="shared" si="34"/>
        <v>2797</v>
      </c>
      <c r="AS35" s="26">
        <f t="shared" si="34"/>
        <v>0</v>
      </c>
      <c r="AT35" s="25">
        <f t="shared" si="34"/>
        <v>11188</v>
      </c>
      <c r="AU35" s="26">
        <f t="shared" si="34"/>
        <v>2797</v>
      </c>
      <c r="AV35" s="26">
        <f t="shared" si="34"/>
        <v>2797</v>
      </c>
      <c r="AW35" s="26">
        <f t="shared" si="34"/>
        <v>2797</v>
      </c>
      <c r="AX35" s="26">
        <f t="shared" ref="AX35:BR35" si="35">SUM(AX29:AX34)</f>
        <v>2797</v>
      </c>
      <c r="AY35" s="26">
        <f t="shared" si="35"/>
        <v>0</v>
      </c>
      <c r="AZ35" s="25">
        <f t="shared" si="35"/>
        <v>11188</v>
      </c>
      <c r="BA35" s="26">
        <f t="shared" si="35"/>
        <v>2797</v>
      </c>
      <c r="BB35" s="26">
        <f t="shared" si="35"/>
        <v>2797</v>
      </c>
      <c r="BC35" s="26">
        <f t="shared" si="35"/>
        <v>2797</v>
      </c>
      <c r="BD35" s="26">
        <f t="shared" si="35"/>
        <v>2797</v>
      </c>
      <c r="BE35" s="26">
        <f t="shared" si="35"/>
        <v>0</v>
      </c>
      <c r="BF35" s="25">
        <f t="shared" si="35"/>
        <v>11188</v>
      </c>
      <c r="BG35" s="26">
        <f t="shared" si="35"/>
        <v>2797</v>
      </c>
      <c r="BH35" s="26">
        <f t="shared" si="35"/>
        <v>2797</v>
      </c>
      <c r="BI35" s="26">
        <f t="shared" si="35"/>
        <v>2797</v>
      </c>
      <c r="BJ35" s="26">
        <f t="shared" si="35"/>
        <v>2797</v>
      </c>
      <c r="BK35" s="26">
        <f t="shared" si="35"/>
        <v>0</v>
      </c>
      <c r="BL35" s="25">
        <f t="shared" si="35"/>
        <v>11188</v>
      </c>
      <c r="BM35" s="26">
        <f t="shared" si="35"/>
        <v>2797</v>
      </c>
      <c r="BN35" s="26">
        <f t="shared" si="35"/>
        <v>2797</v>
      </c>
      <c r="BO35" s="26">
        <f t="shared" si="35"/>
        <v>2797</v>
      </c>
      <c r="BP35" s="26">
        <f t="shared" si="35"/>
        <v>2797</v>
      </c>
      <c r="BQ35" s="26">
        <f t="shared" si="35"/>
        <v>0</v>
      </c>
      <c r="BR35" s="25">
        <f t="shared" si="35"/>
        <v>11188</v>
      </c>
    </row>
    <row r="36" spans="1:70" ht="15" customHeight="1" x14ac:dyDescent="0.3">
      <c r="B36" s="2"/>
      <c r="C36" s="2"/>
      <c r="D36" s="13"/>
      <c r="E36" s="2"/>
      <c r="F36" s="2"/>
      <c r="G36" s="21"/>
      <c r="H36" s="15"/>
      <c r="I36" s="18"/>
      <c r="J36" s="20"/>
      <c r="K36" s="15"/>
      <c r="L36" s="18"/>
      <c r="M36" s="20"/>
      <c r="N36" s="15"/>
      <c r="O36" s="20"/>
      <c r="P36" s="15"/>
      <c r="Q36" s="18"/>
      <c r="R36" s="20"/>
      <c r="S36" s="15"/>
      <c r="T36" s="20"/>
      <c r="U36" s="15"/>
      <c r="V36" s="18"/>
      <c r="W36" s="20"/>
      <c r="X36" s="15"/>
      <c r="Y36" s="20"/>
      <c r="Z36" s="15"/>
      <c r="AA36" s="15"/>
      <c r="AB36" s="18"/>
      <c r="AC36" s="20"/>
      <c r="AD36" s="15"/>
      <c r="AE36" s="20"/>
      <c r="AF36" s="15"/>
      <c r="AG36" s="15"/>
      <c r="AH36" s="18"/>
      <c r="AI36" s="20"/>
      <c r="AJ36" s="15"/>
      <c r="AK36" s="20"/>
      <c r="AL36" s="15"/>
      <c r="AM36" s="15"/>
      <c r="AN36" s="18"/>
      <c r="AO36" s="20"/>
      <c r="AP36" s="15"/>
      <c r="AQ36" s="20"/>
      <c r="AR36" s="15"/>
      <c r="AS36" s="15"/>
      <c r="AT36" s="18"/>
      <c r="AU36" s="20"/>
      <c r="AV36" s="15"/>
      <c r="AW36" s="20"/>
      <c r="AX36" s="15"/>
      <c r="AY36" s="15"/>
      <c r="AZ36" s="18"/>
      <c r="BA36" s="20"/>
      <c r="BB36" s="15"/>
      <c r="BC36" s="20"/>
      <c r="BD36" s="15"/>
      <c r="BE36" s="15"/>
      <c r="BF36" s="18"/>
      <c r="BG36" s="20"/>
      <c r="BH36" s="15"/>
      <c r="BI36" s="20"/>
      <c r="BJ36" s="15"/>
      <c r="BK36" s="15"/>
      <c r="BL36" s="18"/>
      <c r="BM36" s="20"/>
      <c r="BN36" s="15"/>
      <c r="BO36" s="20"/>
      <c r="BP36" s="15"/>
      <c r="BQ36" s="15"/>
      <c r="BR36" s="18"/>
    </row>
    <row r="37" spans="1:70" ht="16.2" thickBot="1" x14ac:dyDescent="0.35">
      <c r="A37" s="23" t="s">
        <v>2</v>
      </c>
      <c r="B37" s="2"/>
      <c r="C37" s="2"/>
      <c r="D37" s="13"/>
      <c r="E37" s="2"/>
      <c r="F37" s="2"/>
      <c r="G37" s="24">
        <f t="shared" ref="G37:AL37" si="36">G22+G27+G29+G30+G31+G32+G33+G34</f>
        <v>20805.84</v>
      </c>
      <c r="H37" s="23">
        <f t="shared" si="36"/>
        <v>21224.06</v>
      </c>
      <c r="I37" s="22">
        <f t="shared" si="36"/>
        <v>42029.9</v>
      </c>
      <c r="J37" s="23">
        <f t="shared" si="36"/>
        <v>15398.650000000001</v>
      </c>
      <c r="K37" s="23">
        <f t="shared" si="36"/>
        <v>15338.46</v>
      </c>
      <c r="L37" s="22">
        <f t="shared" si="36"/>
        <v>30737.11</v>
      </c>
      <c r="M37" s="23">
        <f t="shared" si="36"/>
        <v>20908.96</v>
      </c>
      <c r="N37" s="23">
        <f t="shared" si="36"/>
        <v>18803.78</v>
      </c>
      <c r="O37" s="23">
        <f t="shared" si="36"/>
        <v>1819.23</v>
      </c>
      <c r="P37" s="23">
        <f t="shared" si="36"/>
        <v>2416.89</v>
      </c>
      <c r="Q37" s="22">
        <f t="shared" si="36"/>
        <v>43948.86</v>
      </c>
      <c r="R37" s="23">
        <f t="shared" si="36"/>
        <v>20864.93</v>
      </c>
      <c r="S37" s="23">
        <f t="shared" si="36"/>
        <v>20455.89</v>
      </c>
      <c r="T37" s="23">
        <f t="shared" si="36"/>
        <v>22405.09</v>
      </c>
      <c r="U37" s="23">
        <f t="shared" si="36"/>
        <v>18114.72</v>
      </c>
      <c r="V37" s="22">
        <f t="shared" si="36"/>
        <v>81840.63</v>
      </c>
      <c r="W37" s="23">
        <f t="shared" si="36"/>
        <v>12318.73</v>
      </c>
      <c r="X37" s="23">
        <f t="shared" si="36"/>
        <v>10725.87</v>
      </c>
      <c r="Y37" s="23">
        <f t="shared" si="36"/>
        <v>13294.01</v>
      </c>
      <c r="Z37" s="23">
        <f t="shared" si="36"/>
        <v>13997.34</v>
      </c>
      <c r="AA37" s="23">
        <f t="shared" si="36"/>
        <v>8600</v>
      </c>
      <c r="AB37" s="22">
        <f t="shared" si="36"/>
        <v>58935.95</v>
      </c>
      <c r="AC37" s="23">
        <f t="shared" si="36"/>
        <v>20161.150000000001</v>
      </c>
      <c r="AD37" s="23">
        <f t="shared" si="36"/>
        <v>14353.289999999999</v>
      </c>
      <c r="AE37" s="23">
        <f t="shared" si="36"/>
        <v>18073.22</v>
      </c>
      <c r="AF37" s="23">
        <f t="shared" si="36"/>
        <v>18995.370000000003</v>
      </c>
      <c r="AG37" s="23">
        <f t="shared" si="36"/>
        <v>8200</v>
      </c>
      <c r="AH37" s="22">
        <f t="shared" si="36"/>
        <v>79783.03</v>
      </c>
      <c r="AI37" s="23">
        <f t="shared" si="36"/>
        <v>18102.5</v>
      </c>
      <c r="AJ37" s="23">
        <f t="shared" si="36"/>
        <v>15708.829999999998</v>
      </c>
      <c r="AK37" s="23">
        <f t="shared" si="36"/>
        <v>17848.54</v>
      </c>
      <c r="AL37" s="23">
        <f t="shared" si="36"/>
        <v>16241.600000000002</v>
      </c>
      <c r="AM37" s="23">
        <f t="shared" ref="AM37:BR37" si="37">AM22+AM27+AM29+AM30+AM31+AM32+AM33+AM34</f>
        <v>2600</v>
      </c>
      <c r="AN37" s="22">
        <f t="shared" si="37"/>
        <v>70501.47</v>
      </c>
      <c r="AO37" s="23">
        <f t="shared" si="37"/>
        <v>19202.47</v>
      </c>
      <c r="AP37" s="23">
        <f t="shared" si="37"/>
        <v>20306.36</v>
      </c>
      <c r="AQ37" s="23">
        <f t="shared" si="37"/>
        <v>20516.77</v>
      </c>
      <c r="AR37" s="23">
        <f t="shared" si="37"/>
        <v>19141.78</v>
      </c>
      <c r="AS37" s="23">
        <f t="shared" si="37"/>
        <v>7500</v>
      </c>
      <c r="AT37" s="22">
        <f t="shared" si="37"/>
        <v>86667.38</v>
      </c>
      <c r="AU37" s="23">
        <f t="shared" si="37"/>
        <v>20292.95</v>
      </c>
      <c r="AV37" s="23">
        <f t="shared" si="37"/>
        <v>18050.96</v>
      </c>
      <c r="AW37" s="23">
        <f t="shared" si="37"/>
        <v>19723.140000000003</v>
      </c>
      <c r="AX37" s="23">
        <f t="shared" si="37"/>
        <v>18747.43</v>
      </c>
      <c r="AY37" s="23">
        <f t="shared" si="37"/>
        <v>29700</v>
      </c>
      <c r="AZ37" s="22">
        <f t="shared" si="37"/>
        <v>106514.48000000001</v>
      </c>
      <c r="BA37" s="23">
        <f t="shared" si="37"/>
        <v>20073.37</v>
      </c>
      <c r="BB37" s="23">
        <f t="shared" si="37"/>
        <v>18643.400000000001</v>
      </c>
      <c r="BC37" s="23">
        <f t="shared" si="37"/>
        <v>19517.739999999998</v>
      </c>
      <c r="BD37" s="23">
        <f t="shared" si="37"/>
        <v>19845.29</v>
      </c>
      <c r="BE37" s="23">
        <f t="shared" si="37"/>
        <v>7700</v>
      </c>
      <c r="BF37" s="22">
        <f t="shared" si="37"/>
        <v>85779.8</v>
      </c>
      <c r="BG37" s="23">
        <f t="shared" si="37"/>
        <v>26659.120000000003</v>
      </c>
      <c r="BH37" s="23">
        <f t="shared" si="37"/>
        <v>20840.740000000002</v>
      </c>
      <c r="BI37" s="23">
        <f t="shared" si="37"/>
        <v>25414.37</v>
      </c>
      <c r="BJ37" s="23">
        <f t="shared" si="37"/>
        <v>24374.69</v>
      </c>
      <c r="BK37" s="23">
        <f t="shared" si="37"/>
        <v>7910</v>
      </c>
      <c r="BL37" s="22">
        <f t="shared" si="37"/>
        <v>105198.92000000001</v>
      </c>
      <c r="BM37" s="23">
        <f t="shared" si="37"/>
        <v>20898.599999999999</v>
      </c>
      <c r="BN37" s="23">
        <f t="shared" si="37"/>
        <v>18345.77</v>
      </c>
      <c r="BO37" s="23">
        <f t="shared" si="37"/>
        <v>22784.190000000002</v>
      </c>
      <c r="BP37" s="23">
        <f t="shared" si="37"/>
        <v>15312.619999999999</v>
      </c>
      <c r="BQ37" s="23">
        <f t="shared" si="37"/>
        <v>3750</v>
      </c>
      <c r="BR37" s="22">
        <f t="shared" si="37"/>
        <v>81091.179999999993</v>
      </c>
    </row>
    <row r="38" spans="1:70" ht="16.2" thickTop="1" x14ac:dyDescent="0.3">
      <c r="D38" s="11"/>
      <c r="G38" s="21"/>
      <c r="H38" s="19"/>
      <c r="I38" s="18"/>
      <c r="J38" s="20"/>
      <c r="K38" s="19"/>
      <c r="L38" s="18"/>
      <c r="M38" s="20"/>
      <c r="N38" s="19"/>
      <c r="O38" s="20"/>
      <c r="P38" s="19"/>
      <c r="Q38" s="18"/>
      <c r="R38" s="20"/>
      <c r="S38" s="19"/>
      <c r="T38" s="20"/>
      <c r="U38" s="19"/>
      <c r="V38" s="18"/>
      <c r="W38" s="20"/>
      <c r="X38" s="19"/>
      <c r="Y38" s="20"/>
      <c r="Z38" s="19"/>
      <c r="AA38" s="19"/>
      <c r="AB38" s="18"/>
      <c r="AC38" s="20"/>
      <c r="AD38" s="19"/>
      <c r="AE38" s="20"/>
      <c r="AF38" s="19"/>
      <c r="AG38" s="19"/>
      <c r="AH38" s="18"/>
      <c r="AI38" s="20"/>
      <c r="AJ38" s="19"/>
      <c r="AK38" s="20"/>
      <c r="AL38" s="19"/>
      <c r="AM38" s="19"/>
      <c r="AN38" s="18"/>
      <c r="AO38" s="20"/>
      <c r="AP38" s="19"/>
      <c r="AQ38" s="20"/>
      <c r="AR38" s="19"/>
      <c r="AS38" s="19"/>
      <c r="AT38" s="18"/>
      <c r="AU38" s="20"/>
      <c r="AV38" s="19"/>
      <c r="AW38" s="20"/>
      <c r="AX38" s="19"/>
      <c r="AY38" s="19"/>
      <c r="AZ38" s="18"/>
      <c r="BA38" s="20"/>
      <c r="BB38" s="19"/>
      <c r="BC38" s="20"/>
      <c r="BD38" s="19"/>
      <c r="BE38" s="19"/>
      <c r="BF38" s="18"/>
      <c r="BG38" s="20"/>
      <c r="BH38" s="19"/>
      <c r="BI38" s="20"/>
      <c r="BJ38" s="19"/>
      <c r="BK38" s="19"/>
      <c r="BL38" s="18"/>
      <c r="BM38" s="20"/>
      <c r="BN38" s="19"/>
      <c r="BO38" s="20"/>
      <c r="BP38" s="19"/>
      <c r="BQ38" s="19"/>
      <c r="BR38" s="18"/>
    </row>
    <row r="39" spans="1:70" x14ac:dyDescent="0.3">
      <c r="A39" s="1" t="s">
        <v>1</v>
      </c>
      <c r="D39" s="11"/>
      <c r="E39" s="1">
        <v>0</v>
      </c>
      <c r="G39" s="17">
        <f t="shared" ref="G39:V39" si="38">G4-G37</f>
        <v>1984.1599999999999</v>
      </c>
      <c r="H39" s="15">
        <f t="shared" si="38"/>
        <v>3325.9399999999987</v>
      </c>
      <c r="I39" s="14">
        <f t="shared" si="38"/>
        <v>5310.0999999999985</v>
      </c>
      <c r="J39" s="16">
        <f t="shared" si="38"/>
        <v>1361.3499999999985</v>
      </c>
      <c r="K39" s="15">
        <f t="shared" si="38"/>
        <v>3696.5400000000009</v>
      </c>
      <c r="L39" s="14">
        <f t="shared" si="38"/>
        <v>5057.8899999999994</v>
      </c>
      <c r="M39" s="16">
        <f t="shared" si="38"/>
        <v>2741.0400000000009</v>
      </c>
      <c r="N39" s="15">
        <f t="shared" si="38"/>
        <v>3231.2200000000012</v>
      </c>
      <c r="O39" s="16">
        <f t="shared" si="38"/>
        <v>630.77</v>
      </c>
      <c r="P39" s="15">
        <f t="shared" si="38"/>
        <v>633.11000000000013</v>
      </c>
      <c r="Q39" s="14">
        <f t="shared" si="38"/>
        <v>7236.1399999999994</v>
      </c>
      <c r="R39" s="16">
        <f t="shared" si="38"/>
        <v>1905.0699999999997</v>
      </c>
      <c r="S39" s="15">
        <f t="shared" si="38"/>
        <v>2619.1100000000006</v>
      </c>
      <c r="T39" s="16">
        <f t="shared" si="38"/>
        <v>2546.9900000000016</v>
      </c>
      <c r="U39" s="15">
        <f t="shared" si="38"/>
        <v>2675.2799999999988</v>
      </c>
      <c r="V39" s="14">
        <f t="shared" si="38"/>
        <v>9746.4499999999971</v>
      </c>
      <c r="W39" s="16">
        <f t="shared" ref="W39:BL39" si="39">W4-W37</f>
        <v>-568.72999999999956</v>
      </c>
      <c r="X39" s="15">
        <f t="shared" si="39"/>
        <v>-600.8700000000008</v>
      </c>
      <c r="Y39" s="16">
        <f t="shared" si="39"/>
        <v>-74.010000000000218</v>
      </c>
      <c r="Z39" s="15">
        <f t="shared" si="39"/>
        <v>1327.6599999999999</v>
      </c>
      <c r="AA39" s="15">
        <f>AA4-AA37</f>
        <v>300</v>
      </c>
      <c r="AB39" s="14">
        <f t="shared" si="39"/>
        <v>384.05000000000291</v>
      </c>
      <c r="AC39" s="16">
        <f t="shared" si="39"/>
        <v>3383.3799999999974</v>
      </c>
      <c r="AD39" s="15">
        <f t="shared" si="39"/>
        <v>136.71000000000095</v>
      </c>
      <c r="AE39" s="16">
        <f t="shared" si="39"/>
        <v>3076.7799999999988</v>
      </c>
      <c r="AF39" s="15">
        <f t="shared" si="39"/>
        <v>3604.6299999999974</v>
      </c>
      <c r="AG39" s="15">
        <f t="shared" si="39"/>
        <v>500</v>
      </c>
      <c r="AH39" s="14">
        <f t="shared" si="39"/>
        <v>10701.5</v>
      </c>
      <c r="AI39" s="16">
        <f t="shared" si="39"/>
        <v>1990.739999999998</v>
      </c>
      <c r="AJ39" s="15">
        <f t="shared" si="39"/>
        <v>1366.7700000000004</v>
      </c>
      <c r="AK39" s="16">
        <f t="shared" si="39"/>
        <v>2251.4599999999991</v>
      </c>
      <c r="AL39" s="15">
        <f t="shared" si="39"/>
        <v>2373.489999999998</v>
      </c>
      <c r="AM39" s="15">
        <f t="shared" si="39"/>
        <v>100</v>
      </c>
      <c r="AN39" s="14">
        <f t="shared" si="39"/>
        <v>8082.4599999999919</v>
      </c>
      <c r="AO39" s="16">
        <f t="shared" si="39"/>
        <v>1224.6899999999987</v>
      </c>
      <c r="AP39" s="15">
        <f t="shared" si="39"/>
        <v>2343.6399999999994</v>
      </c>
      <c r="AQ39" s="16">
        <f t="shared" si="39"/>
        <v>4328.2299999999996</v>
      </c>
      <c r="AR39" s="15">
        <f t="shared" si="39"/>
        <v>1525.75</v>
      </c>
      <c r="AS39" s="15">
        <f t="shared" si="39"/>
        <v>700</v>
      </c>
      <c r="AT39" s="14">
        <f t="shared" si="39"/>
        <v>10122.309999999998</v>
      </c>
      <c r="AU39" s="16">
        <f t="shared" si="39"/>
        <v>2699.5499999999993</v>
      </c>
      <c r="AV39" s="15">
        <f t="shared" si="39"/>
        <v>2387.8400000000038</v>
      </c>
      <c r="AW39" s="16">
        <f t="shared" si="39"/>
        <v>2434.2999999999956</v>
      </c>
      <c r="AX39" s="15">
        <f t="shared" si="39"/>
        <v>2322.7700000000004</v>
      </c>
      <c r="AY39" s="15">
        <f t="shared" si="39"/>
        <v>4061.1999999999971</v>
      </c>
      <c r="AZ39" s="14">
        <f t="shared" si="39"/>
        <v>13905.659999999989</v>
      </c>
      <c r="BA39" s="16">
        <f t="shared" si="39"/>
        <v>2751.630000000001</v>
      </c>
      <c r="BB39" s="15">
        <f t="shared" si="39"/>
        <v>2065</v>
      </c>
      <c r="BC39" s="16">
        <f t="shared" si="39"/>
        <v>2403.9600000000028</v>
      </c>
      <c r="BD39" s="15">
        <f t="shared" si="39"/>
        <v>1679.8099999999977</v>
      </c>
      <c r="BE39" s="15">
        <f t="shared" si="39"/>
        <v>1655.3999999999996</v>
      </c>
      <c r="BF39" s="14">
        <f t="shared" si="39"/>
        <v>10555.800000000003</v>
      </c>
      <c r="BG39" s="16">
        <f t="shared" si="39"/>
        <v>3062.059999999994</v>
      </c>
      <c r="BH39" s="15">
        <f t="shared" si="39"/>
        <v>2259.2599999999984</v>
      </c>
      <c r="BI39" s="16">
        <f t="shared" si="39"/>
        <v>2255.630000000001</v>
      </c>
      <c r="BJ39" s="15">
        <f t="shared" si="39"/>
        <v>1725.3100000000013</v>
      </c>
      <c r="BK39" s="15">
        <f t="shared" si="39"/>
        <v>951.20000000000073</v>
      </c>
      <c r="BL39" s="14">
        <f t="shared" si="39"/>
        <v>10253.459999999977</v>
      </c>
      <c r="BM39" s="16">
        <f t="shared" ref="BM39:BR39" si="40">BM4-BM37</f>
        <v>1831.4000000000015</v>
      </c>
      <c r="BN39" s="15">
        <f t="shared" si="40"/>
        <v>530.90999999999985</v>
      </c>
      <c r="BO39" s="16">
        <f t="shared" si="40"/>
        <v>2776.7899999999972</v>
      </c>
      <c r="BP39" s="15">
        <f t="shared" si="40"/>
        <v>502.38000000000102</v>
      </c>
      <c r="BQ39" s="15">
        <f t="shared" si="40"/>
        <v>350</v>
      </c>
      <c r="BR39" s="14">
        <f t="shared" si="40"/>
        <v>5991.4800000000105</v>
      </c>
    </row>
    <row r="40" spans="1:70" x14ac:dyDescent="0.3">
      <c r="D40" s="11"/>
      <c r="G40" s="13"/>
      <c r="I40" s="12"/>
      <c r="L40" s="12"/>
      <c r="Q40" s="12"/>
      <c r="V40" s="12"/>
      <c r="AB40" s="12"/>
      <c r="AH40" s="12"/>
      <c r="AN40" s="12"/>
      <c r="AT40" s="12"/>
      <c r="AZ40" s="12"/>
      <c r="BF40" s="12"/>
      <c r="BL40" s="12"/>
      <c r="BR40" s="12"/>
    </row>
    <row r="41" spans="1:70" x14ac:dyDescent="0.3">
      <c r="A41" s="1" t="s">
        <v>0</v>
      </c>
      <c r="D41" s="11"/>
      <c r="G41" s="10">
        <f t="shared" ref="G41:V41" si="41">G39/G4</f>
        <v>8.7062746818780165E-2</v>
      </c>
      <c r="H41" s="9">
        <f t="shared" si="41"/>
        <v>0.13547617107942969</v>
      </c>
      <c r="I41" s="8">
        <f t="shared" si="41"/>
        <v>0.11216941275876634</v>
      </c>
      <c r="J41" s="9">
        <f t="shared" si="41"/>
        <v>8.1226133651551222E-2</v>
      </c>
      <c r="K41" s="9">
        <f t="shared" si="41"/>
        <v>0.19419700551615449</v>
      </c>
      <c r="L41" s="8">
        <f t="shared" si="41"/>
        <v>0.14130157843274199</v>
      </c>
      <c r="M41" s="9">
        <f t="shared" si="41"/>
        <v>0.11590021141649053</v>
      </c>
      <c r="N41" s="9">
        <f t="shared" si="41"/>
        <v>0.14664034490583169</v>
      </c>
      <c r="O41" s="9">
        <f t="shared" si="41"/>
        <v>0.25745714285714283</v>
      </c>
      <c r="P41" s="9">
        <f t="shared" si="41"/>
        <v>0.2075770491803279</v>
      </c>
      <c r="Q41" s="8">
        <f t="shared" si="41"/>
        <v>0.14137227703428737</v>
      </c>
      <c r="R41" s="9">
        <f t="shared" si="41"/>
        <v>8.3665788317962217E-2</v>
      </c>
      <c r="S41" s="9">
        <f t="shared" si="41"/>
        <v>0.1135042253521127</v>
      </c>
      <c r="T41" s="9">
        <f t="shared" si="41"/>
        <v>0.1020752578542551</v>
      </c>
      <c r="U41" s="9">
        <f t="shared" si="41"/>
        <v>0.12868109668109662</v>
      </c>
      <c r="V41" s="8">
        <f t="shared" si="41"/>
        <v>0.10641730252782376</v>
      </c>
      <c r="W41" s="9">
        <f t="shared" ref="W41:BL41" si="42">W39/W4</f>
        <v>-4.8402553191489325E-2</v>
      </c>
      <c r="X41" s="9">
        <f t="shared" si="42"/>
        <v>-5.9345185185185265E-2</v>
      </c>
      <c r="Y41" s="9">
        <f t="shared" si="42"/>
        <v>-5.5983358547655234E-3</v>
      </c>
      <c r="Z41" s="9">
        <f t="shared" si="42"/>
        <v>8.663360522022838E-2</v>
      </c>
      <c r="AA41" s="9">
        <f t="shared" si="42"/>
        <v>3.3707865168539325E-2</v>
      </c>
      <c r="AB41" s="8">
        <f t="shared" si="42"/>
        <v>6.4742076871207501E-3</v>
      </c>
      <c r="AC41" s="9">
        <f t="shared" si="42"/>
        <v>0.14370131831045246</v>
      </c>
      <c r="AD41" s="9">
        <f t="shared" si="42"/>
        <v>9.434782608695718E-3</v>
      </c>
      <c r="AE41" s="9">
        <f t="shared" si="42"/>
        <v>0.14547423167848694</v>
      </c>
      <c r="AF41" s="9">
        <f t="shared" si="42"/>
        <v>0.15949690265486713</v>
      </c>
      <c r="AG41" s="9">
        <f t="shared" si="42"/>
        <v>5.7471264367816091E-2</v>
      </c>
      <c r="AH41" s="8">
        <f t="shared" si="42"/>
        <v>0.1182688355678037</v>
      </c>
      <c r="AI41" s="9">
        <f t="shared" si="42"/>
        <v>9.9075111828654722E-2</v>
      </c>
      <c r="AJ41" s="9">
        <f t="shared" si="42"/>
        <v>8.0042282555225025E-2</v>
      </c>
      <c r="AK41" s="9">
        <f t="shared" si="42"/>
        <v>0.11201293532338304</v>
      </c>
      <c r="AL41" s="9">
        <f t="shared" si="42"/>
        <v>0.12750354685365464</v>
      </c>
      <c r="AM41" s="9">
        <f t="shared" si="42"/>
        <v>3.7037037037037035E-2</v>
      </c>
      <c r="AN41" s="8">
        <f t="shared" si="42"/>
        <v>0.10285130814913421</v>
      </c>
      <c r="AO41" s="9">
        <f t="shared" si="42"/>
        <v>5.9954002416390664E-2</v>
      </c>
      <c r="AP41" s="9">
        <f t="shared" si="42"/>
        <v>0.10347196467991167</v>
      </c>
      <c r="AQ41" s="9">
        <f t="shared" si="42"/>
        <v>0.17420929764540147</v>
      </c>
      <c r="AR41" s="9">
        <f t="shared" si="42"/>
        <v>7.3823528984837572E-2</v>
      </c>
      <c r="AS41" s="9">
        <f t="shared" si="42"/>
        <v>8.5365853658536592E-2</v>
      </c>
      <c r="AT41" s="8">
        <f t="shared" si="42"/>
        <v>0.10458045686477555</v>
      </c>
      <c r="AU41" s="9">
        <f t="shared" si="42"/>
        <v>0.1174100250081548</v>
      </c>
      <c r="AV41" s="9">
        <f t="shared" si="42"/>
        <v>0.11682877664050743</v>
      </c>
      <c r="AW41" s="9">
        <f t="shared" si="42"/>
        <v>0.10986377487651984</v>
      </c>
      <c r="AX41" s="9">
        <f t="shared" si="42"/>
        <v>0.11023958007043125</v>
      </c>
      <c r="AY41" s="9">
        <f t="shared" si="42"/>
        <v>0.12029193275120545</v>
      </c>
      <c r="AZ41" s="8">
        <f t="shared" si="42"/>
        <v>0.11547619858272867</v>
      </c>
      <c r="BA41" s="9">
        <f t="shared" si="42"/>
        <v>0.12055334063526839</v>
      </c>
      <c r="BB41" s="9">
        <f t="shared" si="42"/>
        <v>9.9717988835448412E-2</v>
      </c>
      <c r="BC41" s="9">
        <f t="shared" si="42"/>
        <v>0.10966120328259225</v>
      </c>
      <c r="BD41" s="9">
        <f t="shared" si="42"/>
        <v>7.8039590989124219E-2</v>
      </c>
      <c r="BE41" s="9">
        <f t="shared" si="42"/>
        <v>0.17694593496803981</v>
      </c>
      <c r="BF41" s="8">
        <f t="shared" si="42"/>
        <v>0.10957320035376332</v>
      </c>
      <c r="BG41" s="9">
        <f t="shared" si="42"/>
        <v>0.10302619209600676</v>
      </c>
      <c r="BH41" s="9">
        <f t="shared" si="42"/>
        <v>9.7803463203463128E-2</v>
      </c>
      <c r="BI41" s="9">
        <f t="shared" si="42"/>
        <v>8.1518973617636464E-2</v>
      </c>
      <c r="BJ41" s="9">
        <f t="shared" si="42"/>
        <v>6.6103831417624576E-2</v>
      </c>
      <c r="BK41" s="9">
        <f t="shared" si="42"/>
        <v>0.10734437773664973</v>
      </c>
      <c r="BL41" s="8">
        <f t="shared" si="42"/>
        <v>8.8811161796750984E-2</v>
      </c>
      <c r="BM41" s="9">
        <f t="shared" ref="BM41:BR41" si="43">BM39/BM4</f>
        <v>8.0571931368235872E-2</v>
      </c>
      <c r="BN41" s="9">
        <f t="shared" si="43"/>
        <v>2.8125178792033335E-2</v>
      </c>
      <c r="BO41" s="9">
        <f t="shared" si="43"/>
        <v>0.10863394126516265</v>
      </c>
      <c r="BP41" s="9">
        <f t="shared" si="43"/>
        <v>3.1766044894087957E-2</v>
      </c>
      <c r="BQ41" s="9">
        <f t="shared" si="43"/>
        <v>8.5365853658536592E-2</v>
      </c>
      <c r="BR41" s="8">
        <f t="shared" si="43"/>
        <v>6.8802216193212404E-2</v>
      </c>
    </row>
    <row r="42" spans="1:70" ht="16.2" thickBot="1" x14ac:dyDescent="0.35">
      <c r="A42" s="6"/>
      <c r="B42" s="6"/>
      <c r="C42" s="90"/>
      <c r="D42" s="7"/>
      <c r="E42" s="6"/>
      <c r="F42" s="6"/>
      <c r="G42" s="5"/>
      <c r="H42" s="4"/>
      <c r="I42" s="3"/>
      <c r="J42" s="4"/>
      <c r="K42" s="4"/>
      <c r="L42" s="3"/>
      <c r="M42" s="4"/>
      <c r="N42" s="4"/>
      <c r="O42" s="4"/>
      <c r="P42" s="4"/>
      <c r="Q42" s="3"/>
      <c r="R42" s="4"/>
      <c r="S42" s="4"/>
      <c r="T42" s="4"/>
      <c r="U42" s="4"/>
      <c r="V42" s="3"/>
      <c r="W42" s="4"/>
      <c r="X42" s="4"/>
      <c r="Y42" s="4"/>
      <c r="Z42" s="4"/>
      <c r="AA42" s="4"/>
      <c r="AB42" s="3"/>
      <c r="AC42" s="4"/>
      <c r="AD42" s="4"/>
      <c r="AE42" s="4"/>
      <c r="AF42" s="4"/>
      <c r="AG42" s="4"/>
      <c r="AH42" s="3"/>
      <c r="AI42" s="4"/>
      <c r="AJ42" s="4"/>
      <c r="AK42" s="4"/>
      <c r="AL42" s="4"/>
      <c r="AM42" s="4"/>
      <c r="AN42" s="3"/>
      <c r="AO42" s="4"/>
      <c r="AP42" s="4"/>
      <c r="AQ42" s="4"/>
      <c r="AR42" s="4"/>
      <c r="AS42" s="4"/>
      <c r="AT42" s="3"/>
      <c r="AU42" s="4"/>
      <c r="AV42" s="4"/>
      <c r="AW42" s="4"/>
      <c r="AX42" s="4"/>
      <c r="AY42" s="4"/>
      <c r="AZ42" s="3"/>
      <c r="BA42" s="4"/>
      <c r="BB42" s="4"/>
      <c r="BC42" s="4"/>
      <c r="BD42" s="4"/>
      <c r="BE42" s="4"/>
      <c r="BF42" s="3"/>
      <c r="BG42" s="4"/>
      <c r="BH42" s="4"/>
      <c r="BI42" s="4"/>
      <c r="BJ42" s="4"/>
      <c r="BK42" s="4"/>
      <c r="BL42" s="3"/>
      <c r="BM42" s="4"/>
      <c r="BN42" s="4"/>
      <c r="BO42" s="4"/>
      <c r="BP42" s="4"/>
      <c r="BQ42" s="4"/>
      <c r="BR42" s="3"/>
    </row>
    <row r="44" spans="1:70" x14ac:dyDescent="0.3">
      <c r="A44" s="1" t="s">
        <v>72</v>
      </c>
      <c r="AU44" s="96">
        <v>400</v>
      </c>
      <c r="AV44" s="97">
        <v>0</v>
      </c>
      <c r="AW44" s="96">
        <v>100</v>
      </c>
      <c r="AX44" s="97">
        <v>300</v>
      </c>
      <c r="BA44" s="96">
        <v>100</v>
      </c>
      <c r="BB44" s="97">
        <v>120</v>
      </c>
      <c r="BC44" s="96">
        <v>250</v>
      </c>
      <c r="BD44" s="97">
        <v>300</v>
      </c>
      <c r="BG44" s="96">
        <v>600</v>
      </c>
      <c r="BH44" s="97">
        <v>0</v>
      </c>
      <c r="BI44" s="96">
        <v>600</v>
      </c>
      <c r="BJ44" s="97">
        <v>600</v>
      </c>
      <c r="BL44" s="91">
        <f>SUM(BG44:BJ44)</f>
        <v>1800</v>
      </c>
      <c r="BM44" s="96">
        <v>100</v>
      </c>
      <c r="BN44" s="97">
        <v>0</v>
      </c>
      <c r="BO44" s="96">
        <v>100</v>
      </c>
      <c r="BP44" s="97">
        <v>0</v>
      </c>
      <c r="BR44" s="91">
        <f>SUM(BM44:BP44)</f>
        <v>200</v>
      </c>
    </row>
    <row r="45" spans="1:70" ht="16.2" thickBot="1" x14ac:dyDescent="0.35">
      <c r="AC45" s="91"/>
      <c r="AD45" s="91"/>
      <c r="AE45" s="91"/>
      <c r="AF45" s="91"/>
      <c r="AG45" s="91"/>
      <c r="AU45" s="98">
        <f>AU39+AU44</f>
        <v>3099.5499999999993</v>
      </c>
      <c r="AV45" s="98">
        <f>AV39+AV44</f>
        <v>2387.8400000000038</v>
      </c>
      <c r="AW45" s="98">
        <f>AW39+AW44</f>
        <v>2534.2999999999956</v>
      </c>
      <c r="AX45" s="98">
        <f>AX39+AX44</f>
        <v>2622.7700000000004</v>
      </c>
      <c r="BA45" s="98">
        <f>BA39+BA44</f>
        <v>2851.630000000001</v>
      </c>
      <c r="BB45" s="98">
        <f>BB39+BB44</f>
        <v>2185</v>
      </c>
      <c r="BC45" s="98">
        <f>BC39+BC44</f>
        <v>2653.9600000000028</v>
      </c>
      <c r="BD45" s="98">
        <f>BD39+BD44</f>
        <v>1979.8099999999977</v>
      </c>
      <c r="BG45" s="98">
        <f>BG39+BG44</f>
        <v>3662.059999999994</v>
      </c>
      <c r="BH45" s="98">
        <f>BH39+BH44</f>
        <v>2259.2599999999984</v>
      </c>
      <c r="BI45" s="98">
        <f>BI39+BI44</f>
        <v>2855.630000000001</v>
      </c>
      <c r="BJ45" s="98">
        <f>BJ39+BJ44</f>
        <v>2325.3100000000013</v>
      </c>
      <c r="BL45" s="91">
        <f>SUM(BG45:BJ45)</f>
        <v>11102.259999999995</v>
      </c>
      <c r="BM45" s="98">
        <f>BM39+BM44</f>
        <v>1931.4000000000015</v>
      </c>
      <c r="BN45" s="98">
        <f>BN39+BN44</f>
        <v>530.90999999999985</v>
      </c>
      <c r="BO45" s="98">
        <f>BO39+BO44</f>
        <v>2876.7899999999972</v>
      </c>
      <c r="BP45" s="98">
        <f>BP39+BP44</f>
        <v>502.38000000000102</v>
      </c>
      <c r="BR45" s="91">
        <f>SUM(BM45:BP45)</f>
        <v>5841.48</v>
      </c>
    </row>
    <row r="46" spans="1:70" ht="16.2" thickTop="1" x14ac:dyDescent="0.3"/>
    <row r="47" spans="1:70" ht="31.2" x14ac:dyDescent="0.3">
      <c r="A47" s="99" t="s">
        <v>73</v>
      </c>
      <c r="BG47" s="96">
        <f>BG8*0.15</f>
        <v>818.86500000000001</v>
      </c>
      <c r="BH47" s="96">
        <f>BH8*0.15</f>
        <v>562.82131578947383</v>
      </c>
      <c r="BI47" s="96">
        <f>BI8*0.15</f>
        <v>766.63815789473688</v>
      </c>
      <c r="BJ47" s="96">
        <f>BJ8*0.15</f>
        <v>742.97368421052636</v>
      </c>
      <c r="BL47" s="96">
        <f>SUM(BG47:BJ47)</f>
        <v>2891.298157894737</v>
      </c>
      <c r="BM47" s="96">
        <f>BM8*-0.05</f>
        <v>-196.6008108108108</v>
      </c>
      <c r="BN47" s="96">
        <f>BN8*-0.05</f>
        <v>-171.05972972972972</v>
      </c>
      <c r="BO47" s="96">
        <f>BO8*-0.05</f>
        <v>-218.90432432432431</v>
      </c>
      <c r="BP47" s="96">
        <f>BP8*-0.05</f>
        <v>-132.41216216216216</v>
      </c>
      <c r="BR47" s="96">
        <f>SUM(BM47:BP47)</f>
        <v>-718.97702702702702</v>
      </c>
    </row>
    <row r="48" spans="1:70" ht="16.2" thickBot="1" x14ac:dyDescent="0.35">
      <c r="BG48" s="98">
        <f>BG45+BG47</f>
        <v>4480.9249999999938</v>
      </c>
      <c r="BH48" s="98">
        <f>BH45+BH47</f>
        <v>2822.0813157894722</v>
      </c>
      <c r="BI48" s="98">
        <f>BI45+BI47</f>
        <v>3622.2681578947377</v>
      </c>
      <c r="BJ48" s="98">
        <f>BJ45+BJ47</f>
        <v>3068.2836842105276</v>
      </c>
      <c r="BL48" s="96">
        <f>SUM(BG48:BJ48)</f>
        <v>13993.558157894731</v>
      </c>
      <c r="BM48" s="98">
        <f>BM45+BM47</f>
        <v>1734.7991891891907</v>
      </c>
      <c r="BN48" s="98">
        <f>BN45+BN47</f>
        <v>359.85027027027013</v>
      </c>
      <c r="BO48" s="98">
        <f>BO45+BO47</f>
        <v>2657.8856756756732</v>
      </c>
      <c r="BP48" s="98">
        <f>BP45+BP47</f>
        <v>369.96783783783883</v>
      </c>
      <c r="BR48" s="96">
        <f>SUM(BM48:BP48)</f>
        <v>5122.5029729729722</v>
      </c>
    </row>
    <row r="49" ht="16.2" thickTop="1" x14ac:dyDescent="0.3"/>
  </sheetData>
  <mergeCells count="14">
    <mergeCell ref="R2:V2"/>
    <mergeCell ref="BM2:BR2"/>
    <mergeCell ref="B2:C2"/>
    <mergeCell ref="E2:F2"/>
    <mergeCell ref="M2:Q2"/>
    <mergeCell ref="G2:I2"/>
    <mergeCell ref="J2:L2"/>
    <mergeCell ref="W2:AB2"/>
    <mergeCell ref="AC2:AH2"/>
    <mergeCell ref="AI2:AN2"/>
    <mergeCell ref="AO2:AT2"/>
    <mergeCell ref="AU2:AZ2"/>
    <mergeCell ref="BA2:BF2"/>
    <mergeCell ref="BG2:BL2"/>
  </mergeCells>
  <pageMargins left="0.7" right="0.7" top="0.75" bottom="0.75" header="0.3" footer="0.3"/>
  <pageSetup paperSize="9" scale="8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L68"/>
  <sheetViews>
    <sheetView zoomScale="110" zoomScaleNormal="110" workbookViewId="0">
      <pane xSplit="6" ySplit="3" topLeftCell="DB4" activePane="bottomRight" state="frozen"/>
      <selection pane="topRight" activeCell="G1" sqref="G1"/>
      <selection pane="bottomLeft" activeCell="A4" sqref="A4"/>
      <selection pane="bottomRight" activeCell="B1" sqref="B1:F1048576"/>
    </sheetView>
  </sheetViews>
  <sheetFormatPr defaultColWidth="9.109375" defaultRowHeight="15.6" outlineLevelCol="3" x14ac:dyDescent="0.3"/>
  <cols>
    <col min="1" max="1" width="33.6640625" style="1" bestFit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2.44140625" style="2" customWidth="1" outlineLevel="2" collapsed="1"/>
    <col min="8" max="8" width="11.5546875" style="2" customWidth="1" outlineLevel="2"/>
    <col min="9" max="10" width="12.44140625" style="2" customWidth="1" outlineLevel="2"/>
    <col min="11" max="17" width="11.5546875" style="2" customWidth="1" outlineLevel="2"/>
    <col min="18" max="18" width="12.44140625" style="2" customWidth="1" outlineLevel="2"/>
    <col min="19" max="23" width="11.5546875" style="2" customWidth="1" outlineLevel="2"/>
    <col min="24" max="24" width="12.109375" style="2" customWidth="1" outlineLevel="2"/>
    <col min="25" max="37" width="11.5546875" style="2" customWidth="1" outlineLevel="2"/>
    <col min="38" max="42" width="12.109375" style="2" customWidth="1" outlineLevel="2"/>
    <col min="43" max="43" width="11.5546875" style="2" customWidth="1" outlineLevel="2"/>
    <col min="44" max="44" width="12.109375" style="2" customWidth="1" outlineLevel="2"/>
    <col min="45" max="51" width="11.5546875" style="2" customWidth="1" outlineLevel="2"/>
    <col min="52" max="52" width="13.5546875" style="2" customWidth="1" outlineLevel="2"/>
    <col min="53" max="59" width="11.5546875" style="2" customWidth="1" outlineLevel="2"/>
    <col min="60" max="60" width="13" style="2" customWidth="1" outlineLevel="2"/>
    <col min="61" max="67" width="11.5546875" style="2" customWidth="1" outlineLevel="2"/>
    <col min="68" max="68" width="13" style="2" customWidth="1" outlineLevel="2"/>
    <col min="69" max="75" width="11.5546875" style="2" customWidth="1" outlineLevel="2"/>
    <col min="76" max="76" width="13" style="2" customWidth="1" outlineLevel="2"/>
    <col min="77" max="83" width="11.5546875" style="2" customWidth="1" outlineLevel="2"/>
    <col min="84" max="84" width="13" style="2" customWidth="1" outlineLevel="2"/>
    <col min="85" max="91" width="11.5546875" style="2" customWidth="1" outlineLevel="2"/>
    <col min="92" max="92" width="13.44140625" style="2" customWidth="1" outlineLevel="2"/>
    <col min="93" max="99" width="11.5546875" style="2" customWidth="1" outlineLevel="2"/>
    <col min="100" max="100" width="13.44140625" style="292" customWidth="1" outlineLevel="2"/>
    <col min="101" max="107" width="11.5546875" style="2" customWidth="1" outlineLevel="2"/>
    <col min="108" max="108" width="13.44140625" style="292" customWidth="1" outlineLevel="2"/>
    <col min="109" max="115" width="11.5546875" style="2" customWidth="1" outlineLevel="2"/>
    <col min="116" max="116" width="13.44140625" style="292" customWidth="1" outlineLevel="2"/>
    <col min="117" max="16384" width="9.109375" style="1"/>
  </cols>
  <sheetData>
    <row r="1" spans="1:116" ht="20.25" customHeight="1" thickBot="1" x14ac:dyDescent="0.35">
      <c r="A1" s="271" t="s">
        <v>44</v>
      </c>
      <c r="AL1" s="2" t="s">
        <v>153</v>
      </c>
    </row>
    <row r="2" spans="1:116" ht="27.75" customHeight="1" thickBot="1" x14ac:dyDescent="0.35">
      <c r="A2" s="117"/>
      <c r="B2" s="478"/>
      <c r="C2" s="478"/>
      <c r="D2" s="62"/>
      <c r="E2" s="470"/>
      <c r="F2" s="470"/>
      <c r="G2" s="486">
        <v>42736</v>
      </c>
      <c r="H2" s="480"/>
      <c r="I2" s="480"/>
      <c r="J2" s="480"/>
      <c r="K2" s="480"/>
      <c r="L2" s="481"/>
      <c r="M2" s="487">
        <v>42767</v>
      </c>
      <c r="N2" s="480"/>
      <c r="O2" s="480"/>
      <c r="P2" s="480"/>
      <c r="Q2" s="480"/>
      <c r="R2" s="481"/>
      <c r="S2" s="487">
        <v>42795</v>
      </c>
      <c r="T2" s="480"/>
      <c r="U2" s="480"/>
      <c r="V2" s="480"/>
      <c r="W2" s="480"/>
      <c r="X2" s="481"/>
      <c r="Y2" s="487">
        <v>42826</v>
      </c>
      <c r="Z2" s="480"/>
      <c r="AA2" s="480"/>
      <c r="AB2" s="480"/>
      <c r="AC2" s="480"/>
      <c r="AD2" s="481"/>
      <c r="AE2" s="487">
        <v>42856</v>
      </c>
      <c r="AF2" s="480"/>
      <c r="AG2" s="480"/>
      <c r="AH2" s="480"/>
      <c r="AI2" s="480"/>
      <c r="AJ2" s="480"/>
      <c r="AK2" s="481"/>
      <c r="AL2" s="487">
        <v>42887</v>
      </c>
      <c r="AM2" s="480"/>
      <c r="AN2" s="480"/>
      <c r="AO2" s="480"/>
      <c r="AP2" s="480"/>
      <c r="AQ2" s="480"/>
      <c r="AR2" s="481"/>
      <c r="AS2" s="483">
        <v>42917</v>
      </c>
      <c r="AT2" s="484"/>
      <c r="AU2" s="484"/>
      <c r="AV2" s="484"/>
      <c r="AW2" s="484"/>
      <c r="AX2" s="484"/>
      <c r="AY2" s="484"/>
      <c r="AZ2" s="485"/>
      <c r="BA2" s="483">
        <v>42948</v>
      </c>
      <c r="BB2" s="484"/>
      <c r="BC2" s="484"/>
      <c r="BD2" s="484"/>
      <c r="BE2" s="484"/>
      <c r="BF2" s="484"/>
      <c r="BG2" s="484"/>
      <c r="BH2" s="485"/>
      <c r="BI2" s="483">
        <v>42979</v>
      </c>
      <c r="BJ2" s="484"/>
      <c r="BK2" s="484"/>
      <c r="BL2" s="484"/>
      <c r="BM2" s="484"/>
      <c r="BN2" s="484"/>
      <c r="BO2" s="484"/>
      <c r="BP2" s="485"/>
      <c r="BQ2" s="483">
        <v>43009</v>
      </c>
      <c r="BR2" s="484"/>
      <c r="BS2" s="484"/>
      <c r="BT2" s="484"/>
      <c r="BU2" s="484"/>
      <c r="BV2" s="484"/>
      <c r="BW2" s="484"/>
      <c r="BX2" s="485"/>
      <c r="BY2" s="483">
        <v>43040</v>
      </c>
      <c r="BZ2" s="484"/>
      <c r="CA2" s="484"/>
      <c r="CB2" s="484"/>
      <c r="CC2" s="484"/>
      <c r="CD2" s="484"/>
      <c r="CE2" s="484"/>
      <c r="CF2" s="485"/>
      <c r="CG2" s="483">
        <v>43070</v>
      </c>
      <c r="CH2" s="484"/>
      <c r="CI2" s="484"/>
      <c r="CJ2" s="484"/>
      <c r="CK2" s="484"/>
      <c r="CL2" s="484"/>
      <c r="CM2" s="484"/>
      <c r="CN2" s="485"/>
      <c r="CO2" s="483">
        <v>43101</v>
      </c>
      <c r="CP2" s="484"/>
      <c r="CQ2" s="484"/>
      <c r="CR2" s="484"/>
      <c r="CS2" s="484"/>
      <c r="CT2" s="484"/>
      <c r="CU2" s="484"/>
      <c r="CV2" s="485"/>
      <c r="CW2" s="483">
        <v>43101</v>
      </c>
      <c r="CX2" s="484"/>
      <c r="CY2" s="484"/>
      <c r="CZ2" s="484"/>
      <c r="DA2" s="484"/>
      <c r="DB2" s="484"/>
      <c r="DC2" s="484"/>
      <c r="DD2" s="485"/>
      <c r="DE2" s="483">
        <v>43101</v>
      </c>
      <c r="DF2" s="484"/>
      <c r="DG2" s="484"/>
      <c r="DH2" s="484"/>
      <c r="DI2" s="484"/>
      <c r="DJ2" s="484"/>
      <c r="DK2" s="484"/>
      <c r="DL2" s="485"/>
    </row>
    <row r="3" spans="1:116" ht="30" customHeight="1" thickBot="1" x14ac:dyDescent="0.35">
      <c r="A3" s="111"/>
      <c r="B3" s="33"/>
      <c r="C3" s="33"/>
      <c r="D3" s="68"/>
      <c r="E3" s="33"/>
      <c r="F3" s="132"/>
      <c r="G3" s="66" t="s">
        <v>38</v>
      </c>
      <c r="H3" s="66" t="s">
        <v>37</v>
      </c>
      <c r="I3" s="66" t="s">
        <v>36</v>
      </c>
      <c r="J3" s="66" t="s">
        <v>35</v>
      </c>
      <c r="K3" s="66" t="s">
        <v>59</v>
      </c>
      <c r="L3" s="66" t="s">
        <v>34</v>
      </c>
      <c r="M3" s="66" t="s">
        <v>38</v>
      </c>
      <c r="N3" s="66" t="s">
        <v>37</v>
      </c>
      <c r="O3" s="66" t="s">
        <v>36</v>
      </c>
      <c r="P3" s="66" t="s">
        <v>35</v>
      </c>
      <c r="Q3" s="66" t="s">
        <v>59</v>
      </c>
      <c r="R3" s="66" t="s">
        <v>34</v>
      </c>
      <c r="S3" s="66" t="s">
        <v>38</v>
      </c>
      <c r="T3" s="66" t="s">
        <v>37</v>
      </c>
      <c r="U3" s="66" t="s">
        <v>36</v>
      </c>
      <c r="V3" s="66" t="s">
        <v>35</v>
      </c>
      <c r="W3" s="66" t="s">
        <v>59</v>
      </c>
      <c r="X3" s="66" t="s">
        <v>34</v>
      </c>
      <c r="Y3" s="66" t="s">
        <v>38</v>
      </c>
      <c r="Z3" s="66" t="s">
        <v>37</v>
      </c>
      <c r="AA3" s="66" t="s">
        <v>36</v>
      </c>
      <c r="AB3" s="66" t="s">
        <v>35</v>
      </c>
      <c r="AC3" s="66" t="s">
        <v>59</v>
      </c>
      <c r="AD3" s="66" t="s">
        <v>34</v>
      </c>
      <c r="AE3" s="66" t="s">
        <v>38</v>
      </c>
      <c r="AF3" s="66" t="s">
        <v>37</v>
      </c>
      <c r="AG3" s="66" t="s">
        <v>36</v>
      </c>
      <c r="AH3" s="66" t="s">
        <v>35</v>
      </c>
      <c r="AI3" s="66" t="s">
        <v>151</v>
      </c>
      <c r="AJ3" s="66" t="s">
        <v>59</v>
      </c>
      <c r="AK3" s="66" t="s">
        <v>34</v>
      </c>
      <c r="AL3" s="66" t="s">
        <v>38</v>
      </c>
      <c r="AM3" s="66" t="s">
        <v>37</v>
      </c>
      <c r="AN3" s="66" t="s">
        <v>36</v>
      </c>
      <c r="AO3" s="66" t="s">
        <v>35</v>
      </c>
      <c r="AP3" s="66" t="s">
        <v>151</v>
      </c>
      <c r="AQ3" s="66" t="s">
        <v>59</v>
      </c>
      <c r="AR3" s="66" t="s">
        <v>34</v>
      </c>
      <c r="AS3" s="66" t="s">
        <v>38</v>
      </c>
      <c r="AT3" s="66" t="s">
        <v>37</v>
      </c>
      <c r="AU3" s="66" t="s">
        <v>36</v>
      </c>
      <c r="AV3" s="66" t="s">
        <v>35</v>
      </c>
      <c r="AW3" s="66" t="s">
        <v>151</v>
      </c>
      <c r="AX3" s="66" t="s">
        <v>152</v>
      </c>
      <c r="AY3" s="66" t="s">
        <v>59</v>
      </c>
      <c r="AZ3" s="66" t="s">
        <v>34</v>
      </c>
      <c r="BA3" s="66" t="s">
        <v>38</v>
      </c>
      <c r="BB3" s="66" t="s">
        <v>36</v>
      </c>
      <c r="BC3" s="66" t="s">
        <v>35</v>
      </c>
      <c r="BD3" s="66" t="s">
        <v>151</v>
      </c>
      <c r="BE3" s="66" t="s">
        <v>152</v>
      </c>
      <c r="BF3" s="66" t="s">
        <v>160</v>
      </c>
      <c r="BG3" s="66" t="s">
        <v>59</v>
      </c>
      <c r="BH3" s="66" t="s">
        <v>34</v>
      </c>
      <c r="BI3" s="66" t="s">
        <v>38</v>
      </c>
      <c r="BJ3" s="66" t="s">
        <v>36</v>
      </c>
      <c r="BK3" s="66" t="s">
        <v>35</v>
      </c>
      <c r="BL3" s="66" t="s">
        <v>151</v>
      </c>
      <c r="BM3" s="66" t="s">
        <v>152</v>
      </c>
      <c r="BN3" s="66" t="s">
        <v>160</v>
      </c>
      <c r="BO3" s="66" t="s">
        <v>59</v>
      </c>
      <c r="BP3" s="66" t="s">
        <v>34</v>
      </c>
      <c r="BQ3" s="66" t="s">
        <v>38</v>
      </c>
      <c r="BR3" s="66" t="s">
        <v>36</v>
      </c>
      <c r="BS3" s="66" t="s">
        <v>35</v>
      </c>
      <c r="BT3" s="66" t="s">
        <v>151</v>
      </c>
      <c r="BU3" s="66" t="s">
        <v>152</v>
      </c>
      <c r="BV3" s="66" t="s">
        <v>160</v>
      </c>
      <c r="BW3" s="66" t="s">
        <v>59</v>
      </c>
      <c r="BX3" s="66" t="s">
        <v>34</v>
      </c>
      <c r="BY3" s="66" t="s">
        <v>38</v>
      </c>
      <c r="BZ3" s="66" t="s">
        <v>36</v>
      </c>
      <c r="CA3" s="66" t="s">
        <v>35</v>
      </c>
      <c r="CB3" s="66" t="s">
        <v>151</v>
      </c>
      <c r="CC3" s="66" t="s">
        <v>152</v>
      </c>
      <c r="CD3" s="66" t="s">
        <v>160</v>
      </c>
      <c r="CE3" s="66" t="s">
        <v>59</v>
      </c>
      <c r="CF3" s="66" t="s">
        <v>34</v>
      </c>
      <c r="CG3" s="66" t="s">
        <v>38</v>
      </c>
      <c r="CH3" s="66" t="s">
        <v>36</v>
      </c>
      <c r="CI3" s="66" t="s">
        <v>35</v>
      </c>
      <c r="CJ3" s="66" t="s">
        <v>151</v>
      </c>
      <c r="CK3" s="66" t="s">
        <v>152</v>
      </c>
      <c r="CL3" s="66" t="s">
        <v>160</v>
      </c>
      <c r="CM3" s="66" t="s">
        <v>59</v>
      </c>
      <c r="CN3" s="66" t="s">
        <v>34</v>
      </c>
      <c r="CO3" s="66" t="s">
        <v>38</v>
      </c>
      <c r="CP3" s="66" t="s">
        <v>36</v>
      </c>
      <c r="CQ3" s="66" t="s">
        <v>35</v>
      </c>
      <c r="CR3" s="66" t="s">
        <v>151</v>
      </c>
      <c r="CS3" s="66" t="s">
        <v>152</v>
      </c>
      <c r="CT3" s="66" t="s">
        <v>160</v>
      </c>
      <c r="CU3" s="66" t="s">
        <v>59</v>
      </c>
      <c r="CV3" s="293" t="s">
        <v>34</v>
      </c>
      <c r="CW3" s="66" t="s">
        <v>38</v>
      </c>
      <c r="CX3" s="66" t="s">
        <v>36</v>
      </c>
      <c r="CY3" s="66" t="s">
        <v>35</v>
      </c>
      <c r="CZ3" s="66" t="s">
        <v>151</v>
      </c>
      <c r="DA3" s="66" t="s">
        <v>152</v>
      </c>
      <c r="DB3" s="66" t="s">
        <v>160</v>
      </c>
      <c r="DC3" s="66" t="s">
        <v>59</v>
      </c>
      <c r="DD3" s="293" t="s">
        <v>34</v>
      </c>
      <c r="DE3" s="66" t="s">
        <v>38</v>
      </c>
      <c r="DF3" s="66" t="s">
        <v>36</v>
      </c>
      <c r="DG3" s="66" t="s">
        <v>35</v>
      </c>
      <c r="DH3" s="66" t="s">
        <v>151</v>
      </c>
      <c r="DI3" s="66" t="s">
        <v>152</v>
      </c>
      <c r="DJ3" s="66" t="s">
        <v>160</v>
      </c>
      <c r="DK3" s="66" t="s">
        <v>59</v>
      </c>
      <c r="DL3" s="293" t="s">
        <v>34</v>
      </c>
    </row>
    <row r="4" spans="1:116" ht="30" customHeight="1" thickBot="1" x14ac:dyDescent="0.35">
      <c r="A4" s="112" t="s">
        <v>33</v>
      </c>
      <c r="B4" s="65"/>
      <c r="C4" s="65"/>
      <c r="D4" s="7"/>
      <c r="E4" s="65"/>
      <c r="F4" s="133"/>
      <c r="G4" s="25">
        <v>25015</v>
      </c>
      <c r="H4" s="63">
        <v>19965</v>
      </c>
      <c r="I4" s="25">
        <v>26350</v>
      </c>
      <c r="J4" s="63">
        <v>19900</v>
      </c>
      <c r="K4" s="63">
        <v>7250</v>
      </c>
      <c r="L4" s="25">
        <f>SUM(G4:K4)</f>
        <v>98480</v>
      </c>
      <c r="M4" s="25">
        <v>22990</v>
      </c>
      <c r="N4" s="63">
        <v>0</v>
      </c>
      <c r="O4" s="25">
        <v>23520</v>
      </c>
      <c r="P4" s="63">
        <v>16850</v>
      </c>
      <c r="Q4" s="63">
        <v>10200</v>
      </c>
      <c r="R4" s="25">
        <f>SUM(M4:Q4)</f>
        <v>73560</v>
      </c>
      <c r="S4" s="25">
        <v>23044</v>
      </c>
      <c r="T4" s="63">
        <v>0</v>
      </c>
      <c r="U4" s="25">
        <v>21270</v>
      </c>
      <c r="V4" s="63">
        <v>25040</v>
      </c>
      <c r="W4" s="63">
        <v>5050</v>
      </c>
      <c r="X4" s="25">
        <f>SUM(S4:W4)</f>
        <v>74404</v>
      </c>
      <c r="Y4" s="25">
        <v>21920</v>
      </c>
      <c r="Z4" s="63">
        <v>0</v>
      </c>
      <c r="AA4" s="25">
        <v>20540</v>
      </c>
      <c r="AB4" s="63">
        <v>20925</v>
      </c>
      <c r="AC4" s="63">
        <v>6300</v>
      </c>
      <c r="AD4" s="25">
        <f>SUM(Y4:AC4)</f>
        <v>69685</v>
      </c>
      <c r="AE4" s="25">
        <v>23590</v>
      </c>
      <c r="AF4" s="63">
        <v>0</v>
      </c>
      <c r="AG4" s="25">
        <v>28965</v>
      </c>
      <c r="AH4" s="63">
        <v>27695</v>
      </c>
      <c r="AI4" s="63">
        <v>7830</v>
      </c>
      <c r="AJ4" s="63">
        <v>0</v>
      </c>
      <c r="AK4" s="25">
        <f>SUM(AE4:AJ4)</f>
        <v>88080</v>
      </c>
      <c r="AL4" s="25">
        <v>13750</v>
      </c>
      <c r="AM4" s="63"/>
      <c r="AN4" s="25">
        <v>21740</v>
      </c>
      <c r="AO4" s="63">
        <v>18550</v>
      </c>
      <c r="AP4" s="63">
        <v>22983</v>
      </c>
      <c r="AQ4" s="63">
        <v>0</v>
      </c>
      <c r="AR4" s="25">
        <f>SUM(AL4:AQ4)</f>
        <v>77023</v>
      </c>
      <c r="AS4" s="25">
        <v>19825</v>
      </c>
      <c r="AT4" s="63"/>
      <c r="AU4" s="25">
        <v>25800</v>
      </c>
      <c r="AV4" s="63">
        <v>22443.17</v>
      </c>
      <c r="AW4" s="63">
        <v>24225</v>
      </c>
      <c r="AX4" s="63">
        <v>12925</v>
      </c>
      <c r="AY4" s="63">
        <v>4950</v>
      </c>
      <c r="AZ4" s="25">
        <f>SUM(AS4:AY4)</f>
        <v>110168.17</v>
      </c>
      <c r="BA4" s="25">
        <v>24995</v>
      </c>
      <c r="BB4" s="25">
        <v>23494</v>
      </c>
      <c r="BC4" s="63">
        <v>23220</v>
      </c>
      <c r="BD4" s="63">
        <v>26755</v>
      </c>
      <c r="BE4" s="25">
        <v>23540</v>
      </c>
      <c r="BF4" s="63">
        <v>8300</v>
      </c>
      <c r="BG4" s="63">
        <v>2070</v>
      </c>
      <c r="BH4" s="25">
        <f>SUM(BA4:BG4)</f>
        <v>132374</v>
      </c>
      <c r="BI4" s="25">
        <v>20787.830000000002</v>
      </c>
      <c r="BJ4" s="25">
        <v>20298</v>
      </c>
      <c r="BK4" s="63">
        <v>16225</v>
      </c>
      <c r="BL4" s="63">
        <v>24438</v>
      </c>
      <c r="BM4" s="25">
        <v>20750</v>
      </c>
      <c r="BN4" s="63">
        <v>27975.660000000003</v>
      </c>
      <c r="BO4" s="63">
        <v>3760</v>
      </c>
      <c r="BP4" s="25">
        <f>SUM(BI4:BO4)</f>
        <v>134234.49</v>
      </c>
      <c r="BQ4" s="25">
        <v>21670</v>
      </c>
      <c r="BR4" s="25">
        <v>5000</v>
      </c>
      <c r="BS4" s="63">
        <v>25293</v>
      </c>
      <c r="BT4" s="63">
        <v>28846.5</v>
      </c>
      <c r="BU4" s="25">
        <v>23925</v>
      </c>
      <c r="BV4" s="63">
        <v>31625</v>
      </c>
      <c r="BW4" s="63">
        <v>3900</v>
      </c>
      <c r="BX4" s="25">
        <f>SUM(BQ4:BW4)</f>
        <v>140259.5</v>
      </c>
      <c r="BY4" s="25">
        <v>9400</v>
      </c>
      <c r="BZ4" s="25">
        <v>28064.5</v>
      </c>
      <c r="CA4" s="63">
        <v>1625</v>
      </c>
      <c r="CB4" s="63">
        <v>33299.5</v>
      </c>
      <c r="CC4" s="25">
        <v>21701</v>
      </c>
      <c r="CD4" s="63">
        <v>29525</v>
      </c>
      <c r="CE4" s="63">
        <v>12556.5</v>
      </c>
      <c r="CF4" s="25">
        <f>SUM(BY4:CE4)</f>
        <v>136171.5</v>
      </c>
      <c r="CG4" s="25">
        <v>17874</v>
      </c>
      <c r="CH4" s="25">
        <v>22967</v>
      </c>
      <c r="CI4" s="63">
        <v>0</v>
      </c>
      <c r="CJ4" s="63">
        <v>24066</v>
      </c>
      <c r="CK4" s="25">
        <v>23358</v>
      </c>
      <c r="CL4" s="63">
        <v>20899.169999999998</v>
      </c>
      <c r="CM4" s="63">
        <v>2032.08</v>
      </c>
      <c r="CN4" s="25">
        <f>SUM(CG4:CM4)</f>
        <v>111196.25</v>
      </c>
      <c r="CO4" s="25"/>
      <c r="CP4" s="25"/>
      <c r="CQ4" s="63"/>
      <c r="CR4" s="63"/>
      <c r="CS4" s="25"/>
      <c r="CT4" s="63"/>
      <c r="CU4" s="63"/>
      <c r="CV4" s="294">
        <f>SUM(CO4:CU4)</f>
        <v>0</v>
      </c>
      <c r="CW4" s="25"/>
      <c r="CX4" s="25"/>
      <c r="CY4" s="63"/>
      <c r="CZ4" s="63"/>
      <c r="DA4" s="25"/>
      <c r="DB4" s="63"/>
      <c r="DC4" s="63"/>
      <c r="DD4" s="294">
        <f>SUM(CW4:DC4)</f>
        <v>0</v>
      </c>
      <c r="DE4" s="25"/>
      <c r="DF4" s="25"/>
      <c r="DG4" s="63"/>
      <c r="DH4" s="63"/>
      <c r="DI4" s="25"/>
      <c r="DJ4" s="63"/>
      <c r="DK4" s="63"/>
      <c r="DL4" s="294">
        <f>SUM(DE4:DK4)</f>
        <v>0</v>
      </c>
    </row>
    <row r="5" spans="1:116" s="6" customFormat="1" ht="16.2" thickBot="1" x14ac:dyDescent="0.35">
      <c r="A5" s="113" t="s">
        <v>45</v>
      </c>
      <c r="B5" s="71"/>
      <c r="C5" s="71"/>
      <c r="D5" s="68"/>
      <c r="E5" s="71"/>
      <c r="F5" s="134"/>
      <c r="G5" s="73">
        <v>20</v>
      </c>
      <c r="H5" s="73">
        <v>19</v>
      </c>
      <c r="I5" s="73">
        <v>21</v>
      </c>
      <c r="J5" s="73">
        <v>17</v>
      </c>
      <c r="K5" s="73">
        <v>10</v>
      </c>
      <c r="L5" s="74">
        <f>SUM(G5:K5)</f>
        <v>87</v>
      </c>
      <c r="M5" s="73">
        <v>20</v>
      </c>
      <c r="N5" s="73">
        <v>0</v>
      </c>
      <c r="O5" s="73">
        <v>22</v>
      </c>
      <c r="P5" s="73">
        <v>18</v>
      </c>
      <c r="Q5" s="73">
        <v>15</v>
      </c>
      <c r="R5" s="74">
        <f>SUM(M5:Q5)</f>
        <v>75</v>
      </c>
      <c r="S5" s="73">
        <v>21</v>
      </c>
      <c r="T5" s="73">
        <v>0</v>
      </c>
      <c r="U5" s="73">
        <v>23</v>
      </c>
      <c r="V5" s="73">
        <v>27</v>
      </c>
      <c r="W5" s="73">
        <v>6</v>
      </c>
      <c r="X5" s="74">
        <f>SUM(S5:W5)</f>
        <v>77</v>
      </c>
      <c r="Y5" s="73">
        <v>21</v>
      </c>
      <c r="Z5" s="73">
        <v>0</v>
      </c>
      <c r="AA5" s="73">
        <v>18</v>
      </c>
      <c r="AB5" s="73">
        <v>18</v>
      </c>
      <c r="AC5" s="73">
        <v>6</v>
      </c>
      <c r="AD5" s="74">
        <f>SUM(Y5:AC5)</f>
        <v>63</v>
      </c>
      <c r="AE5" s="73">
        <v>23</v>
      </c>
      <c r="AF5" s="73"/>
      <c r="AG5" s="73">
        <v>22</v>
      </c>
      <c r="AH5" s="73">
        <v>26</v>
      </c>
      <c r="AI5" s="73">
        <v>7</v>
      </c>
      <c r="AJ5" s="73"/>
      <c r="AK5" s="74">
        <f>SUM(AE5:AJ5)</f>
        <v>78</v>
      </c>
      <c r="AL5" s="73">
        <v>13</v>
      </c>
      <c r="AM5" s="73"/>
      <c r="AN5" s="73">
        <v>18</v>
      </c>
      <c r="AO5" s="73">
        <v>16</v>
      </c>
      <c r="AP5" s="73">
        <v>21</v>
      </c>
      <c r="AQ5" s="73"/>
      <c r="AR5" s="74">
        <f>SUM(AL5:AQ5)</f>
        <v>68</v>
      </c>
      <c r="AS5" s="73">
        <v>22</v>
      </c>
      <c r="AT5" s="73"/>
      <c r="AU5" s="73">
        <v>27</v>
      </c>
      <c r="AV5" s="73">
        <v>20</v>
      </c>
      <c r="AW5" s="73">
        <v>22</v>
      </c>
      <c r="AX5" s="73">
        <v>11</v>
      </c>
      <c r="AY5" s="73">
        <v>4</v>
      </c>
      <c r="AZ5" s="74">
        <f>SUM(AS5:AY5)</f>
        <v>106</v>
      </c>
      <c r="BA5" s="73">
        <v>25</v>
      </c>
      <c r="BB5" s="73">
        <v>26</v>
      </c>
      <c r="BC5" s="73">
        <v>22</v>
      </c>
      <c r="BD5" s="73">
        <v>28</v>
      </c>
      <c r="BE5" s="73">
        <v>27</v>
      </c>
      <c r="BF5" s="73">
        <v>12</v>
      </c>
      <c r="BG5" s="73">
        <v>2</v>
      </c>
      <c r="BH5" s="74">
        <f>SUM(BA5:BG5)</f>
        <v>142</v>
      </c>
      <c r="BI5" s="73">
        <v>23</v>
      </c>
      <c r="BJ5" s="73">
        <v>26</v>
      </c>
      <c r="BK5" s="73">
        <v>16</v>
      </c>
      <c r="BL5" s="73">
        <v>25</v>
      </c>
      <c r="BM5" s="73">
        <v>23</v>
      </c>
      <c r="BN5" s="73">
        <v>26</v>
      </c>
      <c r="BO5" s="73">
        <v>4</v>
      </c>
      <c r="BP5" s="74">
        <f>SUM(BI5:BO5)</f>
        <v>143</v>
      </c>
      <c r="BQ5" s="73">
        <v>25</v>
      </c>
      <c r="BR5" s="73">
        <v>8</v>
      </c>
      <c r="BS5" s="73">
        <v>28</v>
      </c>
      <c r="BT5" s="73">
        <v>30</v>
      </c>
      <c r="BU5" s="73">
        <v>25</v>
      </c>
      <c r="BV5" s="73">
        <v>37</v>
      </c>
      <c r="BW5" s="73">
        <v>7</v>
      </c>
      <c r="BX5" s="74">
        <f>SUM(BQ5:BW5)</f>
        <v>160</v>
      </c>
      <c r="BY5" s="73">
        <v>7</v>
      </c>
      <c r="BZ5" s="73">
        <v>30</v>
      </c>
      <c r="CA5" s="73">
        <v>2</v>
      </c>
      <c r="CB5" s="73">
        <v>30</v>
      </c>
      <c r="CC5" s="73">
        <v>23</v>
      </c>
      <c r="CD5" s="73">
        <v>41</v>
      </c>
      <c r="CE5" s="73">
        <v>20</v>
      </c>
      <c r="CF5" s="74">
        <f>SUM(BY5:CE5)</f>
        <v>153</v>
      </c>
      <c r="CG5" s="73">
        <v>13</v>
      </c>
      <c r="CH5" s="73">
        <v>23</v>
      </c>
      <c r="CI5" s="73">
        <v>0</v>
      </c>
      <c r="CJ5" s="73">
        <v>22</v>
      </c>
      <c r="CK5" s="73">
        <v>25</v>
      </c>
      <c r="CL5" s="73">
        <v>21</v>
      </c>
      <c r="CM5" s="73">
        <v>2</v>
      </c>
      <c r="CN5" s="74">
        <f>SUM(CG5:CM5)</f>
        <v>106</v>
      </c>
      <c r="CO5" s="73"/>
      <c r="CP5" s="73"/>
      <c r="CQ5" s="73"/>
      <c r="CR5" s="73"/>
      <c r="CS5" s="73"/>
      <c r="CT5" s="73"/>
      <c r="CU5" s="73"/>
      <c r="CV5" s="295">
        <f>SUM(CO5:CU5)</f>
        <v>0</v>
      </c>
      <c r="CW5" s="73"/>
      <c r="CX5" s="73"/>
      <c r="CY5" s="73"/>
      <c r="CZ5" s="73"/>
      <c r="DA5" s="73"/>
      <c r="DB5" s="73"/>
      <c r="DC5" s="73"/>
      <c r="DD5" s="295">
        <f>SUM(CW5:DC5)</f>
        <v>0</v>
      </c>
      <c r="DE5" s="73"/>
      <c r="DF5" s="73"/>
      <c r="DG5" s="73"/>
      <c r="DH5" s="73"/>
      <c r="DI5" s="73"/>
      <c r="DJ5" s="73"/>
      <c r="DK5" s="73"/>
      <c r="DL5" s="295">
        <f>SUM(DE5:DK5)</f>
        <v>0</v>
      </c>
    </row>
    <row r="6" spans="1:116" x14ac:dyDescent="0.3">
      <c r="A6" s="114" t="s">
        <v>32</v>
      </c>
      <c r="D6" s="11"/>
      <c r="F6" s="135"/>
      <c r="G6" s="12">
        <v>11704</v>
      </c>
      <c r="H6" s="12">
        <v>8949</v>
      </c>
      <c r="I6" s="12">
        <v>12201</v>
      </c>
      <c r="J6" s="12">
        <v>9069</v>
      </c>
      <c r="K6" s="12">
        <v>0</v>
      </c>
      <c r="L6" s="12">
        <f>SUM(G6:K6)</f>
        <v>41923</v>
      </c>
      <c r="M6" s="12">
        <v>10174</v>
      </c>
      <c r="N6" s="12">
        <v>0</v>
      </c>
      <c r="O6" s="12">
        <v>10913</v>
      </c>
      <c r="P6" s="12">
        <v>7916</v>
      </c>
      <c r="Q6" s="12"/>
      <c r="R6" s="12">
        <f>SUM(M6:Q6)</f>
        <v>29003</v>
      </c>
      <c r="S6" s="12">
        <v>10649</v>
      </c>
      <c r="T6" s="12">
        <v>0</v>
      </c>
      <c r="U6" s="12">
        <v>9258</v>
      </c>
      <c r="V6" s="12">
        <v>10741</v>
      </c>
      <c r="W6" s="12"/>
      <c r="X6" s="12">
        <f>SUM(S6:W6)</f>
        <v>30648</v>
      </c>
      <c r="Y6" s="12">
        <v>9727</v>
      </c>
      <c r="Z6" s="12">
        <v>0</v>
      </c>
      <c r="AA6" s="12">
        <v>9760</v>
      </c>
      <c r="AB6" s="12">
        <v>9421</v>
      </c>
      <c r="AC6" s="12"/>
      <c r="AD6" s="12">
        <f>SUM(Y6:AC6)</f>
        <v>28908</v>
      </c>
      <c r="AE6" s="12">
        <v>10663</v>
      </c>
      <c r="AF6" s="12">
        <v>0</v>
      </c>
      <c r="AG6" s="12">
        <v>12971</v>
      </c>
      <c r="AH6" s="12">
        <v>12292</v>
      </c>
      <c r="AI6" s="12">
        <v>3847</v>
      </c>
      <c r="AJ6" s="12"/>
      <c r="AK6" s="12">
        <f>SUM(AE6:AJ6)</f>
        <v>39773</v>
      </c>
      <c r="AL6" s="12">
        <v>5876</v>
      </c>
      <c r="AM6" s="12">
        <v>0</v>
      </c>
      <c r="AN6" s="12">
        <v>9590</v>
      </c>
      <c r="AO6" s="12">
        <v>9200</v>
      </c>
      <c r="AP6" s="12">
        <v>10268</v>
      </c>
      <c r="AQ6" s="12"/>
      <c r="AR6" s="12">
        <f>SUM(AL6:AQ6)</f>
        <v>34934</v>
      </c>
      <c r="AS6" s="12">
        <v>8043</v>
      </c>
      <c r="AT6" s="12"/>
      <c r="AU6" s="12">
        <v>10795</v>
      </c>
      <c r="AV6" s="12">
        <v>10205</v>
      </c>
      <c r="AW6" s="12">
        <v>10592</v>
      </c>
      <c r="AX6" s="12">
        <v>6108</v>
      </c>
      <c r="AY6" s="12"/>
      <c r="AZ6" s="12">
        <f>SUM(AS6:AY6)</f>
        <v>45743</v>
      </c>
      <c r="BA6" s="273">
        <v>11000</v>
      </c>
      <c r="BB6" s="273">
        <v>9858</v>
      </c>
      <c r="BC6" s="273">
        <v>10000</v>
      </c>
      <c r="BD6" s="12">
        <v>12139</v>
      </c>
      <c r="BE6" s="273">
        <v>10000</v>
      </c>
      <c r="BF6" s="273">
        <v>3900</v>
      </c>
      <c r="BG6" s="12"/>
      <c r="BH6" s="12">
        <f>SUM(BA6:BG6)</f>
        <v>56897</v>
      </c>
      <c r="BI6" s="12">
        <v>9000</v>
      </c>
      <c r="BJ6" s="12">
        <v>9000</v>
      </c>
      <c r="BK6" s="12">
        <v>7000</v>
      </c>
      <c r="BL6" s="12">
        <v>11000</v>
      </c>
      <c r="BM6" s="12">
        <v>9000</v>
      </c>
      <c r="BN6" s="12">
        <v>12000</v>
      </c>
      <c r="BO6" s="12"/>
      <c r="BP6" s="12">
        <f>SUM(BI6:BO6)</f>
        <v>57000</v>
      </c>
      <c r="BQ6" s="12">
        <v>9000</v>
      </c>
      <c r="BR6" s="12">
        <v>2500</v>
      </c>
      <c r="BS6" s="12">
        <v>11500</v>
      </c>
      <c r="BT6" s="12">
        <v>12000</v>
      </c>
      <c r="BU6" s="12">
        <v>10000</v>
      </c>
      <c r="BV6" s="12">
        <v>15000</v>
      </c>
      <c r="BW6" s="12"/>
      <c r="BX6" s="12"/>
      <c r="BY6" s="12">
        <v>3500</v>
      </c>
      <c r="BZ6" s="12">
        <v>12000</v>
      </c>
      <c r="CA6" s="12">
        <v>550</v>
      </c>
      <c r="CB6" s="12">
        <v>14164</v>
      </c>
      <c r="CC6" s="12">
        <v>9813</v>
      </c>
      <c r="CD6" s="12">
        <v>12857</v>
      </c>
      <c r="CE6" s="276"/>
      <c r="CF6" s="12"/>
      <c r="CG6" s="12">
        <v>8382</v>
      </c>
      <c r="CH6" s="12">
        <v>9796</v>
      </c>
      <c r="CI6" s="12"/>
      <c r="CJ6" s="12">
        <v>10874</v>
      </c>
      <c r="CK6" s="12">
        <v>9279</v>
      </c>
      <c r="CL6" s="12">
        <v>8866</v>
      </c>
      <c r="CM6" s="12"/>
      <c r="CN6" s="12">
        <f>SUM(CG6:CM6)</f>
        <v>47197</v>
      </c>
      <c r="CO6" s="12"/>
      <c r="CP6" s="12"/>
      <c r="CQ6" s="12"/>
      <c r="CR6" s="12"/>
      <c r="CS6" s="12"/>
      <c r="CT6" s="12"/>
      <c r="CU6" s="12"/>
      <c r="CV6" s="296">
        <f>SUM(CO6:CU6)</f>
        <v>0</v>
      </c>
      <c r="CW6" s="12"/>
      <c r="CX6" s="12"/>
      <c r="CY6" s="12"/>
      <c r="CZ6" s="12"/>
      <c r="DA6" s="12"/>
      <c r="DB6" s="12"/>
      <c r="DC6" s="12"/>
      <c r="DD6" s="296">
        <f>SUM(CW6:DC6)</f>
        <v>0</v>
      </c>
      <c r="DE6" s="12"/>
      <c r="DF6" s="12"/>
      <c r="DG6" s="12"/>
      <c r="DH6" s="12"/>
      <c r="DI6" s="12"/>
      <c r="DJ6" s="12"/>
      <c r="DK6" s="12"/>
      <c r="DL6" s="296">
        <f>SUM(DE6:DK6)</f>
        <v>0</v>
      </c>
    </row>
    <row r="7" spans="1:116" x14ac:dyDescent="0.3">
      <c r="A7" s="114" t="s">
        <v>31</v>
      </c>
      <c r="B7" s="59"/>
      <c r="C7" s="59"/>
      <c r="D7" s="60"/>
      <c r="E7" s="59"/>
      <c r="F7" s="136"/>
      <c r="G7" s="12">
        <v>2.0499999999999998</v>
      </c>
      <c r="H7" s="12">
        <v>2.0499999999999998</v>
      </c>
      <c r="I7" s="12">
        <v>2.0499999999999998</v>
      </c>
      <c r="J7" s="12">
        <v>2.0499999999999998</v>
      </c>
      <c r="K7" s="12">
        <v>0</v>
      </c>
      <c r="L7" s="12">
        <v>2.0499999999999998</v>
      </c>
      <c r="M7" s="12">
        <v>2.15</v>
      </c>
      <c r="N7" s="12">
        <v>2.15</v>
      </c>
      <c r="O7" s="12">
        <v>2.15</v>
      </c>
      <c r="P7" s="12">
        <v>2.15</v>
      </c>
      <c r="Q7" s="12"/>
      <c r="R7" s="12">
        <v>2.15</v>
      </c>
      <c r="S7" s="12">
        <v>2.2000000000000002</v>
      </c>
      <c r="T7" s="12">
        <v>2.2000000000000002</v>
      </c>
      <c r="U7" s="12">
        <v>2.2000000000000002</v>
      </c>
      <c r="V7" s="12">
        <v>2.2000000000000002</v>
      </c>
      <c r="W7" s="12"/>
      <c r="X7" s="12"/>
      <c r="Y7" s="12">
        <v>2.149</v>
      </c>
      <c r="Z7" s="12">
        <v>0</v>
      </c>
      <c r="AA7" s="12">
        <v>2.1419999999999999</v>
      </c>
      <c r="AB7" s="12">
        <v>2.149</v>
      </c>
      <c r="AC7" s="12"/>
      <c r="AD7" s="12">
        <v>2.149</v>
      </c>
      <c r="AE7" s="12">
        <v>2.0259999999999998</v>
      </c>
      <c r="AF7" s="12"/>
      <c r="AG7" s="12">
        <v>2.028</v>
      </c>
      <c r="AH7" s="12">
        <v>2.0299999999999998</v>
      </c>
      <c r="AI7" s="12">
        <v>2.0299999999999998</v>
      </c>
      <c r="AJ7" s="12"/>
      <c r="AK7" s="12"/>
      <c r="AL7" s="12">
        <v>1.8804312922031809</v>
      </c>
      <c r="AM7" s="12"/>
      <c r="AN7" s="12">
        <v>1.9310153384225357</v>
      </c>
      <c r="AO7" s="12">
        <v>1.94</v>
      </c>
      <c r="AP7" s="12">
        <v>1.9361746912810278</v>
      </c>
      <c r="AQ7" s="12"/>
      <c r="AR7" s="12"/>
      <c r="AS7" s="12">
        <v>1.94</v>
      </c>
      <c r="AT7" s="12"/>
      <c r="AU7" s="12">
        <v>1.94</v>
      </c>
      <c r="AV7" s="12">
        <v>1.94</v>
      </c>
      <c r="AW7" s="12">
        <v>1.94</v>
      </c>
      <c r="AX7" s="12">
        <v>1.94</v>
      </c>
      <c r="AY7" s="12"/>
      <c r="AZ7" s="12"/>
      <c r="BA7" s="12">
        <v>2.04</v>
      </c>
      <c r="BB7" s="12">
        <v>2.04</v>
      </c>
      <c r="BC7" s="12">
        <v>2.04</v>
      </c>
      <c r="BD7" s="12">
        <v>2.04</v>
      </c>
      <c r="BE7" s="12">
        <v>2.04</v>
      </c>
      <c r="BF7" s="12">
        <v>2.04</v>
      </c>
      <c r="BG7" s="12"/>
      <c r="BH7" s="12"/>
      <c r="BI7" s="12">
        <v>2.1</v>
      </c>
      <c r="BJ7" s="12">
        <v>2.1</v>
      </c>
      <c r="BK7" s="12">
        <v>2.1</v>
      </c>
      <c r="BL7" s="12">
        <v>2.1</v>
      </c>
      <c r="BM7" s="12">
        <v>2.1</v>
      </c>
      <c r="BN7" s="12">
        <v>2.1</v>
      </c>
      <c r="BO7" s="12"/>
      <c r="BP7" s="12"/>
      <c r="BQ7" s="12">
        <v>2.125</v>
      </c>
      <c r="BR7" s="12">
        <v>2.125</v>
      </c>
      <c r="BS7" s="12">
        <v>2.125</v>
      </c>
      <c r="BT7" s="12">
        <v>2.125</v>
      </c>
      <c r="BU7" s="12">
        <v>2.125</v>
      </c>
      <c r="BV7" s="12">
        <v>2.125</v>
      </c>
      <c r="BW7" s="12"/>
      <c r="BX7" s="12"/>
      <c r="BY7" s="12">
        <v>2.2200000000000002</v>
      </c>
      <c r="BZ7" s="12">
        <v>2.2200000000000002</v>
      </c>
      <c r="CA7" s="12">
        <v>2.2200000000000002</v>
      </c>
      <c r="CB7" s="12">
        <v>2.2200000000000002</v>
      </c>
      <c r="CC7" s="12">
        <v>2.2200000000000002</v>
      </c>
      <c r="CD7" s="12">
        <v>2.2200000000000002</v>
      </c>
      <c r="CE7" s="12"/>
      <c r="CF7" s="12"/>
      <c r="CG7" s="12">
        <v>2.2200000000000002</v>
      </c>
      <c r="CH7" s="12">
        <v>2.2200000000000002</v>
      </c>
      <c r="CI7" s="12"/>
      <c r="CJ7" s="12">
        <v>2.2200000000000002</v>
      </c>
      <c r="CK7" s="12">
        <v>2.2200000000000002</v>
      </c>
      <c r="CL7" s="12">
        <v>2.2200000000000002</v>
      </c>
      <c r="CM7" s="12"/>
      <c r="CN7" s="12"/>
      <c r="CO7" s="12"/>
      <c r="CP7" s="12"/>
      <c r="CQ7" s="12"/>
      <c r="CR7" s="12"/>
      <c r="CS7" s="12"/>
      <c r="CT7" s="12"/>
      <c r="CU7" s="12"/>
      <c r="CV7" s="296"/>
      <c r="CW7" s="12"/>
      <c r="CX7" s="12"/>
      <c r="CY7" s="12"/>
      <c r="CZ7" s="12"/>
      <c r="DA7" s="12"/>
      <c r="DB7" s="12"/>
      <c r="DC7" s="12"/>
      <c r="DD7" s="296"/>
      <c r="DE7" s="12"/>
      <c r="DF7" s="12"/>
      <c r="DG7" s="12"/>
      <c r="DH7" s="12"/>
      <c r="DI7" s="12"/>
      <c r="DJ7" s="12"/>
      <c r="DK7" s="12"/>
      <c r="DL7" s="296"/>
    </row>
    <row r="8" spans="1:116" x14ac:dyDescent="0.3">
      <c r="A8" s="114" t="s">
        <v>30</v>
      </c>
      <c r="B8" s="59"/>
      <c r="C8" s="59"/>
      <c r="D8" s="60"/>
      <c r="E8" s="59"/>
      <c r="F8" s="136"/>
      <c r="G8" s="57">
        <f>G13/G7</f>
        <v>4480.3707317073176</v>
      </c>
      <c r="H8" s="57">
        <f>H13/H7</f>
        <v>3524.7853658536587</v>
      </c>
      <c r="I8" s="57">
        <f>I13/I7</f>
        <v>4222.7804878048782</v>
      </c>
      <c r="J8" s="57">
        <f>J13/J7</f>
        <v>3337.0195121951224</v>
      </c>
      <c r="K8" s="57">
        <v>0</v>
      </c>
      <c r="L8" s="57">
        <f>L13/L7</f>
        <v>15564.956097560975</v>
      </c>
      <c r="M8" s="57">
        <f>M13/M7</f>
        <v>3894.4883720930234</v>
      </c>
      <c r="N8" s="57">
        <f>N13/N7</f>
        <v>0</v>
      </c>
      <c r="O8" s="57">
        <f>O13/O7</f>
        <v>4293.2930232558138</v>
      </c>
      <c r="P8" s="57">
        <f>P13/P7</f>
        <v>2583.493023255814</v>
      </c>
      <c r="Q8" s="57">
        <v>0</v>
      </c>
      <c r="R8" s="57">
        <f>R13/R7</f>
        <v>10771.274418604651</v>
      </c>
      <c r="S8" s="57">
        <f>S13/S7</f>
        <v>4005.4954545454543</v>
      </c>
      <c r="T8" s="57">
        <f>T13/T7</f>
        <v>0</v>
      </c>
      <c r="U8" s="57">
        <f>U13/U7</f>
        <v>3644.0318181818179</v>
      </c>
      <c r="V8" s="57">
        <f>V13/V7</f>
        <v>3847.5136363636361</v>
      </c>
      <c r="W8" s="57">
        <v>0</v>
      </c>
      <c r="X8" s="57" t="e">
        <f>X13/X7</f>
        <v>#DIV/0!</v>
      </c>
      <c r="Y8" s="57">
        <f>Y13/Y7</f>
        <v>3654.4299674267099</v>
      </c>
      <c r="Z8" s="57" t="e">
        <f>Z13/Z7</f>
        <v>#DIV/0!</v>
      </c>
      <c r="AA8" s="57">
        <f>AA13/AA7</f>
        <v>3709.4257703081234</v>
      </c>
      <c r="AB8" s="57">
        <f>AB13/AB7</f>
        <v>3163.9413680781759</v>
      </c>
      <c r="AC8" s="57"/>
      <c r="AD8" s="57">
        <f t="shared" ref="AD8:AI8" si="0">AD13/AD7</f>
        <v>10515.714285714286</v>
      </c>
      <c r="AE8" s="57">
        <f t="shared" si="0"/>
        <v>3831.6979269496551</v>
      </c>
      <c r="AF8" s="57" t="e">
        <f t="shared" si="0"/>
        <v>#DIV/0!</v>
      </c>
      <c r="AG8" s="57">
        <f t="shared" si="0"/>
        <v>5005.9911242603548</v>
      </c>
      <c r="AH8" s="57">
        <f>AH13/AH7</f>
        <v>4221.0837438423641</v>
      </c>
      <c r="AI8" s="57">
        <f t="shared" si="0"/>
        <v>1389.290640394089</v>
      </c>
      <c r="AJ8" s="57">
        <v>0</v>
      </c>
      <c r="AK8" s="57" t="e">
        <f t="shared" ref="AK8:AP8" si="1">AK13/AK7</f>
        <v>#DIV/0!</v>
      </c>
      <c r="AL8" s="57">
        <f t="shared" si="1"/>
        <v>2370.5678683836459</v>
      </c>
      <c r="AM8" s="57" t="e">
        <f t="shared" si="1"/>
        <v>#DIV/0!</v>
      </c>
      <c r="AN8" s="57">
        <f t="shared" si="1"/>
        <v>3530.3500000000004</v>
      </c>
      <c r="AO8" s="57">
        <f>AO13/AO7</f>
        <v>3094.1237113402067</v>
      </c>
      <c r="AP8" s="57">
        <f t="shared" si="1"/>
        <v>3848.16</v>
      </c>
      <c r="AQ8" s="57">
        <v>0</v>
      </c>
      <c r="AR8" s="57" t="e">
        <f t="shared" ref="AR8:AX8" si="2">AR13/AR7</f>
        <v>#DIV/0!</v>
      </c>
      <c r="AS8" s="57">
        <f t="shared" si="2"/>
        <v>3246.6082474226805</v>
      </c>
      <c r="AT8" s="57" t="e">
        <f t="shared" si="2"/>
        <v>#DIV/0!</v>
      </c>
      <c r="AU8" s="57">
        <f t="shared" si="2"/>
        <v>4014.0618556701029</v>
      </c>
      <c r="AV8" s="57">
        <f>AV13/AV7</f>
        <v>3394.2525773195871</v>
      </c>
      <c r="AW8" s="57">
        <f>AW13/AW7</f>
        <v>3983.9587628865979</v>
      </c>
      <c r="AX8" s="57">
        <f t="shared" si="2"/>
        <v>2319.613402061856</v>
      </c>
      <c r="AY8" s="57">
        <v>0</v>
      </c>
      <c r="AZ8" s="57" t="e">
        <f t="shared" ref="AZ8:BF8" si="3">AZ13/AZ7</f>
        <v>#DIV/0!</v>
      </c>
      <c r="BA8" s="57">
        <f t="shared" si="3"/>
        <v>3665.3480392156862</v>
      </c>
      <c r="BB8" s="57">
        <f>BB13/BB7</f>
        <v>4025.0294117647054</v>
      </c>
      <c r="BC8" s="57">
        <f>BC13/BC7</f>
        <v>3772.3284313725489</v>
      </c>
      <c r="BD8" s="57">
        <f>BD13/BD7</f>
        <v>4729.5196078431381</v>
      </c>
      <c r="BE8" s="57">
        <f t="shared" si="3"/>
        <v>3719.8284313725489</v>
      </c>
      <c r="BF8" s="57">
        <f t="shared" si="3"/>
        <v>1702.5441176470588</v>
      </c>
      <c r="BG8" s="57">
        <v>0</v>
      </c>
      <c r="BH8" s="57" t="e">
        <f t="shared" ref="BH8:BN8" si="4">BH13/BH7</f>
        <v>#DIV/0!</v>
      </c>
      <c r="BI8" s="57">
        <f t="shared" si="4"/>
        <v>3078.6047619047622</v>
      </c>
      <c r="BJ8" s="57">
        <f t="shared" si="4"/>
        <v>3375.5714285714284</v>
      </c>
      <c r="BK8" s="57">
        <f t="shared" si="4"/>
        <v>2389.6904761904761</v>
      </c>
      <c r="BL8" s="57">
        <f t="shared" si="4"/>
        <v>4029.3428571428567</v>
      </c>
      <c r="BM8" s="57">
        <f t="shared" si="4"/>
        <v>3471.0476190476193</v>
      </c>
      <c r="BN8" s="57">
        <f t="shared" si="4"/>
        <v>4672.8142857142857</v>
      </c>
      <c r="BO8" s="57">
        <v>0</v>
      </c>
      <c r="BP8" s="57" t="e">
        <f t="shared" ref="BP8:BV8" si="5">BP13/BP7</f>
        <v>#DIV/0!</v>
      </c>
      <c r="BQ8" s="57">
        <f t="shared" si="5"/>
        <v>3241.4117647058824</v>
      </c>
      <c r="BR8" s="57">
        <f t="shared" si="5"/>
        <v>952.64941176470597</v>
      </c>
      <c r="BS8" s="57">
        <f t="shared" si="5"/>
        <v>4108.1929411764704</v>
      </c>
      <c r="BT8" s="57">
        <f t="shared" si="5"/>
        <v>4469.7882352941169</v>
      </c>
      <c r="BU8" s="57">
        <f t="shared" si="5"/>
        <v>4095.6329411764705</v>
      </c>
      <c r="BV8" s="57">
        <f t="shared" si="5"/>
        <v>5647.0588235294117</v>
      </c>
      <c r="BW8" s="57">
        <v>0</v>
      </c>
      <c r="BX8" s="57" t="e">
        <f t="shared" ref="BX8:CD8" si="6">BX13/BX7</f>
        <v>#DIV/0!</v>
      </c>
      <c r="BY8" s="57">
        <f t="shared" si="6"/>
        <v>1162.3423423423424</v>
      </c>
      <c r="BZ8" s="57">
        <f t="shared" si="6"/>
        <v>4059.9909909909907</v>
      </c>
      <c r="CA8" s="57">
        <f t="shared" si="6"/>
        <v>225.22522522522522</v>
      </c>
      <c r="CB8" s="57">
        <f t="shared" si="6"/>
        <v>5232.8378378378375</v>
      </c>
      <c r="CC8" s="57">
        <f t="shared" si="6"/>
        <v>3731.7747747747749</v>
      </c>
      <c r="CD8" s="57">
        <f t="shared" si="6"/>
        <v>4639.6396396396394</v>
      </c>
      <c r="CE8" s="57">
        <v>0</v>
      </c>
      <c r="CF8" s="57" t="e">
        <f t="shared" ref="CF8:DJ8" si="7">CF13/CF7</f>
        <v>#DIV/0!</v>
      </c>
      <c r="CG8" s="57">
        <f t="shared" ref="CG8:CL8" si="8">CG13/CG7</f>
        <v>2698.3963963963961</v>
      </c>
      <c r="CH8" s="57">
        <f t="shared" si="8"/>
        <v>3084.6576576576572</v>
      </c>
      <c r="CI8" s="57" t="e">
        <f t="shared" si="8"/>
        <v>#DIV/0!</v>
      </c>
      <c r="CJ8" s="57">
        <f t="shared" si="8"/>
        <v>3668.3558558558557</v>
      </c>
      <c r="CK8" s="57">
        <f t="shared" si="8"/>
        <v>3248.7837837837837</v>
      </c>
      <c r="CL8" s="57">
        <f t="shared" si="8"/>
        <v>3796.3783783783779</v>
      </c>
      <c r="CM8" s="57">
        <v>0</v>
      </c>
      <c r="CN8" s="57" t="e">
        <f>CN13/CN7</f>
        <v>#DIV/0!</v>
      </c>
      <c r="CO8" s="57" t="e">
        <f t="shared" ref="CO8:CT8" si="9">CO13/CO7</f>
        <v>#DIV/0!</v>
      </c>
      <c r="CP8" s="57" t="e">
        <f t="shared" si="9"/>
        <v>#DIV/0!</v>
      </c>
      <c r="CQ8" s="57" t="e">
        <f t="shared" si="9"/>
        <v>#DIV/0!</v>
      </c>
      <c r="CR8" s="57" t="e">
        <f t="shared" si="9"/>
        <v>#DIV/0!</v>
      </c>
      <c r="CS8" s="57" t="e">
        <f t="shared" si="9"/>
        <v>#DIV/0!</v>
      </c>
      <c r="CT8" s="57" t="e">
        <f t="shared" si="9"/>
        <v>#DIV/0!</v>
      </c>
      <c r="CU8" s="57">
        <v>0</v>
      </c>
      <c r="CV8" s="297" t="e">
        <f>CV13/CV7</f>
        <v>#DIV/0!</v>
      </c>
      <c r="CW8" s="57" t="e">
        <f t="shared" ref="CW8:DB8" si="10">CW13/CW7</f>
        <v>#DIV/0!</v>
      </c>
      <c r="CX8" s="57" t="e">
        <f t="shared" si="10"/>
        <v>#DIV/0!</v>
      </c>
      <c r="CY8" s="57" t="e">
        <f t="shared" si="10"/>
        <v>#DIV/0!</v>
      </c>
      <c r="CZ8" s="57" t="e">
        <f t="shared" si="10"/>
        <v>#DIV/0!</v>
      </c>
      <c r="DA8" s="57" t="e">
        <f t="shared" si="10"/>
        <v>#DIV/0!</v>
      </c>
      <c r="DB8" s="57" t="e">
        <f t="shared" si="10"/>
        <v>#DIV/0!</v>
      </c>
      <c r="DC8" s="57">
        <v>0</v>
      </c>
      <c r="DD8" s="297" t="e">
        <f>DD13/DD7</f>
        <v>#DIV/0!</v>
      </c>
      <c r="DE8" s="57" t="e">
        <f t="shared" si="7"/>
        <v>#DIV/0!</v>
      </c>
      <c r="DF8" s="57" t="e">
        <f t="shared" si="7"/>
        <v>#DIV/0!</v>
      </c>
      <c r="DG8" s="57" t="e">
        <f t="shared" si="7"/>
        <v>#DIV/0!</v>
      </c>
      <c r="DH8" s="57" t="e">
        <f t="shared" si="7"/>
        <v>#DIV/0!</v>
      </c>
      <c r="DI8" s="57" t="e">
        <f t="shared" si="7"/>
        <v>#DIV/0!</v>
      </c>
      <c r="DJ8" s="57" t="e">
        <f t="shared" si="7"/>
        <v>#DIV/0!</v>
      </c>
      <c r="DK8" s="57">
        <v>0</v>
      </c>
      <c r="DL8" s="297" t="e">
        <f>DL13/DL7</f>
        <v>#DIV/0!</v>
      </c>
    </row>
    <row r="9" spans="1:116" x14ac:dyDescent="0.3">
      <c r="A9" s="114" t="s">
        <v>29</v>
      </c>
      <c r="B9" s="59"/>
      <c r="C9" s="59"/>
      <c r="D9" s="60"/>
      <c r="E9" s="59"/>
      <c r="F9" s="136"/>
      <c r="G9" s="57">
        <f>G6/G8</f>
        <v>2.6122838266868156</v>
      </c>
      <c r="H9" s="57">
        <f>H6/H8</f>
        <v>2.5388779943009849</v>
      </c>
      <c r="I9" s="57">
        <f>I6/I8</f>
        <v>2.8893284970023219</v>
      </c>
      <c r="J9" s="57">
        <f>J6/J8</f>
        <v>2.717694627453445</v>
      </c>
      <c r="K9" s="57">
        <v>0</v>
      </c>
      <c r="L9" s="57">
        <f>L6/L8</f>
        <v>2.6934223095283465</v>
      </c>
      <c r="M9" s="57">
        <f>M6/M8</f>
        <v>2.6124099054716563</v>
      </c>
      <c r="N9" s="57" t="e">
        <f>N6/N8</f>
        <v>#DIV/0!</v>
      </c>
      <c r="O9" s="57">
        <f>O6/O8</f>
        <v>2.5418716917030135</v>
      </c>
      <c r="P9" s="57">
        <f>P6/P8</f>
        <v>3.0640686577213829</v>
      </c>
      <c r="Q9" s="57">
        <v>0</v>
      </c>
      <c r="R9" s="57">
        <f>R6/R8</f>
        <v>2.692624741776577</v>
      </c>
      <c r="S9" s="57">
        <f>S6/S8</f>
        <v>2.6585974496402103</v>
      </c>
      <c r="T9" s="57" t="e">
        <f>T6/T8</f>
        <v>#DIV/0!</v>
      </c>
      <c r="U9" s="57">
        <f>U6/U8</f>
        <v>2.5405925255118271</v>
      </c>
      <c r="V9" s="57">
        <f>V6/V8</f>
        <v>2.7916730166943706</v>
      </c>
      <c r="W9" s="57">
        <v>0</v>
      </c>
      <c r="X9" s="57" t="e">
        <f>X6/X8</f>
        <v>#DIV/0!</v>
      </c>
      <c r="Y9" s="57">
        <f>Y6/Y8</f>
        <v>2.6617010277116706</v>
      </c>
      <c r="Z9" s="57" t="e">
        <f>Z6/Z8</f>
        <v>#DIV/0!</v>
      </c>
      <c r="AA9" s="57">
        <f>AA6/AA8</f>
        <v>2.6311350069661281</v>
      </c>
      <c r="AB9" s="57">
        <f>AB6/AB8</f>
        <v>2.9776152286040789</v>
      </c>
      <c r="AC9" s="57">
        <v>0</v>
      </c>
      <c r="AD9" s="57">
        <f t="shared" ref="AD9:AI9" si="11">AD6/AD8</f>
        <v>2.7490286645836162</v>
      </c>
      <c r="AE9" s="57">
        <f t="shared" si="11"/>
        <v>2.7828394104356291</v>
      </c>
      <c r="AF9" s="57" t="e">
        <f t="shared" si="11"/>
        <v>#DIV/0!</v>
      </c>
      <c r="AG9" s="57">
        <f t="shared" si="11"/>
        <v>2.5910952852351472</v>
      </c>
      <c r="AH9" s="57">
        <f>AH6/AH8</f>
        <v>2.9120483614975261</v>
      </c>
      <c r="AI9" s="57">
        <f t="shared" si="11"/>
        <v>2.7690390247707652</v>
      </c>
      <c r="AJ9" s="57">
        <v>0</v>
      </c>
      <c r="AK9" s="57" t="e">
        <f t="shared" ref="AK9:AP9" si="12">AK6/AK8</f>
        <v>#DIV/0!</v>
      </c>
      <c r="AL9" s="57">
        <f t="shared" si="12"/>
        <v>2.4787309734382368</v>
      </c>
      <c r="AM9" s="57" t="e">
        <f t="shared" si="12"/>
        <v>#DIV/0!</v>
      </c>
      <c r="AN9" s="57">
        <f t="shared" si="12"/>
        <v>2.7164445451584118</v>
      </c>
      <c r="AO9" s="57">
        <f>AO6/AO8</f>
        <v>2.9733782027787954</v>
      </c>
      <c r="AP9" s="57">
        <f t="shared" si="12"/>
        <v>2.6682882208639973</v>
      </c>
      <c r="AQ9" s="57">
        <v>0</v>
      </c>
      <c r="AR9" s="57" t="e">
        <f t="shared" ref="AR9:AX9" si="13">AR6/AR8</f>
        <v>#DIV/0!</v>
      </c>
      <c r="AS9" s="57">
        <f t="shared" si="13"/>
        <v>2.4773546381473448</v>
      </c>
      <c r="AT9" s="57" t="e">
        <f t="shared" si="13"/>
        <v>#DIV/0!</v>
      </c>
      <c r="AU9" s="57">
        <f t="shared" si="13"/>
        <v>2.6892958773795215</v>
      </c>
      <c r="AV9" s="57">
        <f>AV6/AV8</f>
        <v>3.006552920719531</v>
      </c>
      <c r="AW9" s="57">
        <f>AW6/AW8</f>
        <v>2.6586620571156492</v>
      </c>
      <c r="AX9" s="57">
        <f t="shared" si="13"/>
        <v>2.6331974089176784</v>
      </c>
      <c r="AY9" s="57">
        <v>0</v>
      </c>
      <c r="AZ9" s="57" t="e">
        <f t="shared" ref="AZ9:BF9" si="14">AZ6/AZ8</f>
        <v>#DIV/0!</v>
      </c>
      <c r="BA9" s="57">
        <f t="shared" si="14"/>
        <v>3.0010792651367941</v>
      </c>
      <c r="BB9" s="57">
        <f>BB6/BB8</f>
        <v>2.4491746498016091</v>
      </c>
      <c r="BC9" s="57">
        <f>BC6/BC8</f>
        <v>2.6508826529617768</v>
      </c>
      <c r="BD9" s="57">
        <f>BD6/BD8</f>
        <v>2.5666454537728196</v>
      </c>
      <c r="BE9" s="57">
        <f t="shared" si="14"/>
        <v>2.6882960288332929</v>
      </c>
      <c r="BF9" s="57">
        <f t="shared" si="14"/>
        <v>2.2906895390116868</v>
      </c>
      <c r="BG9" s="57">
        <v>0</v>
      </c>
      <c r="BH9" s="57" t="e">
        <f t="shared" ref="BH9:BN9" si="15">BH6/BH8</f>
        <v>#DIV/0!</v>
      </c>
      <c r="BI9" s="57">
        <f t="shared" si="15"/>
        <v>2.9234022214763331</v>
      </c>
      <c r="BJ9" s="57">
        <f t="shared" si="15"/>
        <v>2.6662152439798552</v>
      </c>
      <c r="BK9" s="57">
        <f t="shared" si="15"/>
        <v>2.9292496537706616</v>
      </c>
      <c r="BL9" s="57">
        <f t="shared" si="15"/>
        <v>2.729973692980777</v>
      </c>
      <c r="BM9" s="57">
        <f t="shared" si="15"/>
        <v>2.5928771332930909</v>
      </c>
      <c r="BN9" s="57">
        <f t="shared" si="15"/>
        <v>2.5680455644655868</v>
      </c>
      <c r="BO9" s="57">
        <v>0</v>
      </c>
      <c r="BP9" s="57" t="e">
        <f t="shared" ref="BP9:BV9" si="16">BP6/BP8</f>
        <v>#DIV/0!</v>
      </c>
      <c r="BQ9" s="57">
        <f t="shared" si="16"/>
        <v>2.7765679442508708</v>
      </c>
      <c r="BR9" s="57">
        <f t="shared" si="16"/>
        <v>2.6242602673411115</v>
      </c>
      <c r="BS9" s="57">
        <f t="shared" si="16"/>
        <v>2.7992842996090452</v>
      </c>
      <c r="BT9" s="57">
        <f t="shared" si="16"/>
        <v>2.6846909446953671</v>
      </c>
      <c r="BU9" s="57">
        <f t="shared" si="16"/>
        <v>2.4416250537157511</v>
      </c>
      <c r="BV9" s="57">
        <f t="shared" si="16"/>
        <v>2.65625</v>
      </c>
      <c r="BW9" s="57">
        <v>0</v>
      </c>
      <c r="BX9" s="57" t="e">
        <f t="shared" ref="BX9:CD9" si="17">BX6/BX8</f>
        <v>#DIV/0!</v>
      </c>
      <c r="BY9" s="57">
        <f t="shared" si="17"/>
        <v>3.0111610603007284</v>
      </c>
      <c r="BZ9" s="57">
        <f t="shared" si="17"/>
        <v>2.9556715831704241</v>
      </c>
      <c r="CA9" s="57">
        <f t="shared" si="17"/>
        <v>2.4420000000000002</v>
      </c>
      <c r="CB9" s="57">
        <f t="shared" si="17"/>
        <v>2.7067530924773391</v>
      </c>
      <c r="CC9" s="57">
        <f t="shared" si="17"/>
        <v>2.6295799163260725</v>
      </c>
      <c r="CD9" s="57">
        <f t="shared" si="17"/>
        <v>2.7711203883495146</v>
      </c>
      <c r="CE9" s="57">
        <v>0</v>
      </c>
      <c r="CF9" s="57" t="e">
        <f t="shared" ref="CF9:DJ9" si="18">CF6/CF8</f>
        <v>#DIV/0!</v>
      </c>
      <c r="CG9" s="57">
        <f t="shared" ref="CG9:CL9" si="19">CG6/CG8</f>
        <v>3.1062893543712988</v>
      </c>
      <c r="CH9" s="57">
        <f t="shared" si="19"/>
        <v>3.1757170769603711</v>
      </c>
      <c r="CI9" s="57" t="e">
        <f t="shared" si="19"/>
        <v>#DIV/0!</v>
      </c>
      <c r="CJ9" s="57">
        <f t="shared" si="19"/>
        <v>2.9642707597851112</v>
      </c>
      <c r="CK9" s="57">
        <f t="shared" si="19"/>
        <v>2.8561457510086936</v>
      </c>
      <c r="CL9" s="57">
        <f t="shared" si="19"/>
        <v>2.3353836515598085</v>
      </c>
      <c r="CM9" s="57">
        <v>0</v>
      </c>
      <c r="CN9" s="57" t="e">
        <f>CN6/CN8</f>
        <v>#DIV/0!</v>
      </c>
      <c r="CO9" s="57" t="e">
        <f t="shared" ref="CO9:CT9" si="20">CO6/CO8</f>
        <v>#DIV/0!</v>
      </c>
      <c r="CP9" s="57" t="e">
        <f t="shared" si="20"/>
        <v>#DIV/0!</v>
      </c>
      <c r="CQ9" s="57" t="e">
        <f t="shared" si="20"/>
        <v>#DIV/0!</v>
      </c>
      <c r="CR9" s="57" t="e">
        <f t="shared" si="20"/>
        <v>#DIV/0!</v>
      </c>
      <c r="CS9" s="57" t="e">
        <f t="shared" si="20"/>
        <v>#DIV/0!</v>
      </c>
      <c r="CT9" s="57" t="e">
        <f t="shared" si="20"/>
        <v>#DIV/0!</v>
      </c>
      <c r="CU9" s="57">
        <v>0</v>
      </c>
      <c r="CV9" s="297" t="e">
        <f>CV6/CV8</f>
        <v>#DIV/0!</v>
      </c>
      <c r="CW9" s="57" t="e">
        <f t="shared" ref="CW9:DB9" si="21">CW6/CW8</f>
        <v>#DIV/0!</v>
      </c>
      <c r="CX9" s="57" t="e">
        <f t="shared" si="21"/>
        <v>#DIV/0!</v>
      </c>
      <c r="CY9" s="57" t="e">
        <f t="shared" si="21"/>
        <v>#DIV/0!</v>
      </c>
      <c r="CZ9" s="57" t="e">
        <f t="shared" si="21"/>
        <v>#DIV/0!</v>
      </c>
      <c r="DA9" s="57" t="e">
        <f t="shared" si="21"/>
        <v>#DIV/0!</v>
      </c>
      <c r="DB9" s="57" t="e">
        <f t="shared" si="21"/>
        <v>#DIV/0!</v>
      </c>
      <c r="DC9" s="57">
        <v>0</v>
      </c>
      <c r="DD9" s="297" t="e">
        <f>DD6/DD8</f>
        <v>#DIV/0!</v>
      </c>
      <c r="DE9" s="57" t="e">
        <f t="shared" si="18"/>
        <v>#DIV/0!</v>
      </c>
      <c r="DF9" s="57" t="e">
        <f t="shared" si="18"/>
        <v>#DIV/0!</v>
      </c>
      <c r="DG9" s="57" t="e">
        <f t="shared" si="18"/>
        <v>#DIV/0!</v>
      </c>
      <c r="DH9" s="57" t="e">
        <f t="shared" si="18"/>
        <v>#DIV/0!</v>
      </c>
      <c r="DI9" s="57" t="e">
        <f t="shared" si="18"/>
        <v>#DIV/0!</v>
      </c>
      <c r="DJ9" s="57" t="e">
        <f t="shared" si="18"/>
        <v>#DIV/0!</v>
      </c>
      <c r="DK9" s="57">
        <v>0</v>
      </c>
      <c r="DL9" s="297" t="e">
        <f>DL6/DL8</f>
        <v>#DIV/0!</v>
      </c>
    </row>
    <row r="10" spans="1:116" ht="16.2" thickBot="1" x14ac:dyDescent="0.35">
      <c r="A10" s="112" t="s">
        <v>66</v>
      </c>
      <c r="B10" s="55"/>
      <c r="C10" s="55"/>
      <c r="D10" s="56"/>
      <c r="E10" s="55"/>
      <c r="F10" s="140"/>
      <c r="G10" s="139">
        <f>G4/G6</f>
        <v>2.1373034859876965</v>
      </c>
      <c r="H10" s="92">
        <f>H4/H6</f>
        <v>2.2309755279919545</v>
      </c>
      <c r="I10" s="92">
        <f>I4/I6</f>
        <v>2.1596590443406276</v>
      </c>
      <c r="J10" s="92">
        <f>J4/J6</f>
        <v>2.1942882346454957</v>
      </c>
      <c r="K10" s="3"/>
      <c r="L10" s="92">
        <f>(L4-K4)/L6</f>
        <v>2.1761324332705199</v>
      </c>
      <c r="M10" s="92">
        <f>M4/M6</f>
        <v>2.2596815411834088</v>
      </c>
      <c r="N10" s="92" t="e">
        <f>N4/N6</f>
        <v>#DIV/0!</v>
      </c>
      <c r="O10" s="92">
        <f>O4/O6</f>
        <v>2.1552277100705579</v>
      </c>
      <c r="P10" s="92">
        <f>P4/P6</f>
        <v>2.128600303183426</v>
      </c>
      <c r="Q10" s="3"/>
      <c r="R10" s="92">
        <f>(R4-Q4)/R6</f>
        <v>2.1846015929386615</v>
      </c>
      <c r="S10" s="92">
        <f>S4/S6</f>
        <v>2.1639590571884684</v>
      </c>
      <c r="T10" s="92" t="e">
        <f>T4/T6</f>
        <v>#DIV/0!</v>
      </c>
      <c r="U10" s="92">
        <f>U4/U6</f>
        <v>2.2974724562540505</v>
      </c>
      <c r="V10" s="92">
        <f>V4/V6</f>
        <v>2.331254073177544</v>
      </c>
      <c r="W10" s="3"/>
      <c r="X10" s="92">
        <f>(X4-W4)/X6</f>
        <v>2.2629209083790132</v>
      </c>
      <c r="Y10" s="92">
        <f>Y4/Y6</f>
        <v>2.2535211267605635</v>
      </c>
      <c r="Z10" s="92" t="e">
        <f>Z4/Z6</f>
        <v>#DIV/0!</v>
      </c>
      <c r="AA10" s="92">
        <f>AA4/AA6</f>
        <v>2.1045081967213113</v>
      </c>
      <c r="AB10" s="92">
        <f>AB4/AB6</f>
        <v>2.2211017938647704</v>
      </c>
      <c r="AC10" s="3"/>
      <c r="AD10" s="92">
        <f>(AD4-AC4)/AD6</f>
        <v>2.1926456344264564</v>
      </c>
      <c r="AE10" s="92">
        <f>AE4/AE6</f>
        <v>2.2123229860264466</v>
      </c>
      <c r="AF10" s="92" t="e">
        <f>AF4/AF6</f>
        <v>#DIV/0!</v>
      </c>
      <c r="AG10" s="92">
        <f>AG4/AG6</f>
        <v>2.2330583609590624</v>
      </c>
      <c r="AH10" s="92">
        <f>AH4/AH6</f>
        <v>2.2530914415880248</v>
      </c>
      <c r="AI10" s="92">
        <f>AI4/AI6</f>
        <v>2.0353522225110474</v>
      </c>
      <c r="AJ10" s="3"/>
      <c r="AK10" s="92">
        <f>(AK4-AJ4)/AK6</f>
        <v>2.2145676715359666</v>
      </c>
      <c r="AL10" s="92">
        <f>AL4/AL6</f>
        <v>2.3400272294077604</v>
      </c>
      <c r="AM10" s="92" t="e">
        <f>AM4/AM6</f>
        <v>#DIV/0!</v>
      </c>
      <c r="AN10" s="92">
        <f>AN4/AN6</f>
        <v>2.2669447340980189</v>
      </c>
      <c r="AO10" s="92">
        <f>AO4/AO6</f>
        <v>2.0163043478260869</v>
      </c>
      <c r="AP10" s="92">
        <f>AP4/AP6</f>
        <v>2.2383132060771329</v>
      </c>
      <c r="AQ10" s="3"/>
      <c r="AR10" s="92">
        <f>(AR4-AQ4)/AR6</f>
        <v>2.2048147936108089</v>
      </c>
      <c r="AS10" s="92">
        <f t="shared" ref="AS10:AX10" si="22">AS4/AS6</f>
        <v>2.4648762899415639</v>
      </c>
      <c r="AT10" s="92" t="e">
        <f t="shared" si="22"/>
        <v>#DIV/0!</v>
      </c>
      <c r="AU10" s="92">
        <f t="shared" si="22"/>
        <v>2.3899953682260304</v>
      </c>
      <c r="AV10" s="92">
        <f t="shared" si="22"/>
        <v>2.1992327290543847</v>
      </c>
      <c r="AW10" s="92">
        <f t="shared" si="22"/>
        <v>2.2871034743202419</v>
      </c>
      <c r="AX10" s="92">
        <f t="shared" si="22"/>
        <v>2.116077275703995</v>
      </c>
      <c r="AY10" s="3"/>
      <c r="AZ10" s="92">
        <f>(AZ4-AY4)/AZ6</f>
        <v>2.3002026539579825</v>
      </c>
      <c r="BA10" s="92">
        <f t="shared" ref="BA10:BF10" si="23">BA4/BA6</f>
        <v>2.2722727272727274</v>
      </c>
      <c r="BB10" s="92">
        <f t="shared" si="23"/>
        <v>2.3832420369243255</v>
      </c>
      <c r="BC10" s="92">
        <f t="shared" si="23"/>
        <v>2.3220000000000001</v>
      </c>
      <c r="BD10" s="92">
        <f t="shared" si="23"/>
        <v>2.2040530521459756</v>
      </c>
      <c r="BE10" s="92">
        <f t="shared" si="23"/>
        <v>2.3540000000000001</v>
      </c>
      <c r="BF10" s="92">
        <f t="shared" si="23"/>
        <v>2.1282051282051282</v>
      </c>
      <c r="BG10" s="3"/>
      <c r="BH10" s="92">
        <f>(BH4-BG4)/BH6</f>
        <v>2.2901734713605286</v>
      </c>
      <c r="BI10" s="92">
        <f t="shared" ref="BI10:BN10" si="24">BI4/BI6</f>
        <v>2.3097588888888891</v>
      </c>
      <c r="BJ10" s="92">
        <f t="shared" si="24"/>
        <v>2.2553333333333332</v>
      </c>
      <c r="BK10" s="92">
        <f t="shared" si="24"/>
        <v>2.3178571428571431</v>
      </c>
      <c r="BL10" s="92">
        <f t="shared" si="24"/>
        <v>2.2216363636363639</v>
      </c>
      <c r="BM10" s="92">
        <f t="shared" si="24"/>
        <v>2.3055555555555554</v>
      </c>
      <c r="BN10" s="92">
        <f t="shared" si="24"/>
        <v>2.3313050000000004</v>
      </c>
      <c r="BO10" s="3"/>
      <c r="BP10" s="92">
        <f>(BP4-BO4)/BP6</f>
        <v>2.2890261403508769</v>
      </c>
      <c r="BQ10" s="92">
        <f t="shared" ref="BQ10:BV10" si="25">BQ4/BQ6</f>
        <v>2.4077777777777776</v>
      </c>
      <c r="BR10" s="92">
        <f t="shared" si="25"/>
        <v>2</v>
      </c>
      <c r="BS10" s="92">
        <f t="shared" si="25"/>
        <v>2.1993913043478259</v>
      </c>
      <c r="BT10" s="92">
        <f t="shared" si="25"/>
        <v>2.4038750000000002</v>
      </c>
      <c r="BU10" s="92">
        <f t="shared" si="25"/>
        <v>2.3925000000000001</v>
      </c>
      <c r="BV10" s="92">
        <f t="shared" si="25"/>
        <v>2.1083333333333334</v>
      </c>
      <c r="BW10" s="3"/>
      <c r="BX10" s="92" t="e">
        <f>(BX4-BW4)/BX6</f>
        <v>#DIV/0!</v>
      </c>
      <c r="BY10" s="92">
        <f t="shared" ref="BY10:CD10" si="26">BY4/BY6</f>
        <v>2.6857142857142855</v>
      </c>
      <c r="BZ10" s="92">
        <f t="shared" si="26"/>
        <v>2.3387083333333334</v>
      </c>
      <c r="CA10" s="92">
        <f t="shared" si="26"/>
        <v>2.9545454545454546</v>
      </c>
      <c r="CB10" s="92">
        <f t="shared" si="26"/>
        <v>2.3509954815024003</v>
      </c>
      <c r="CC10" s="92">
        <f t="shared" si="26"/>
        <v>2.2114541934168961</v>
      </c>
      <c r="CD10" s="92">
        <f t="shared" si="26"/>
        <v>2.2964144046044956</v>
      </c>
      <c r="CE10" s="3"/>
      <c r="CF10" s="92" t="e">
        <f>(CF4-CE4)/CF6</f>
        <v>#DIV/0!</v>
      </c>
      <c r="CG10" s="92">
        <f t="shared" ref="CG10:CL10" si="27">CG4/CG6</f>
        <v>2.1324266284896205</v>
      </c>
      <c r="CH10" s="92">
        <f t="shared" si="27"/>
        <v>2.3445283789301756</v>
      </c>
      <c r="CI10" s="92" t="e">
        <f t="shared" si="27"/>
        <v>#DIV/0!</v>
      </c>
      <c r="CJ10" s="92">
        <f t="shared" si="27"/>
        <v>2.2131690270369688</v>
      </c>
      <c r="CK10" s="92">
        <f t="shared" si="27"/>
        <v>2.5172971225347558</v>
      </c>
      <c r="CL10" s="92">
        <f t="shared" si="27"/>
        <v>2.3572264831942249</v>
      </c>
      <c r="CM10" s="3"/>
      <c r="CN10" s="92">
        <f>(CN4-CM4)/CN6</f>
        <v>2.3129472212216879</v>
      </c>
      <c r="CO10" s="92" t="e">
        <f t="shared" ref="CO10:CT10" si="28">CO4/CO6</f>
        <v>#DIV/0!</v>
      </c>
      <c r="CP10" s="92" t="e">
        <f t="shared" si="28"/>
        <v>#DIV/0!</v>
      </c>
      <c r="CQ10" s="92" t="e">
        <f t="shared" si="28"/>
        <v>#DIV/0!</v>
      </c>
      <c r="CR10" s="92" t="e">
        <f t="shared" si="28"/>
        <v>#DIV/0!</v>
      </c>
      <c r="CS10" s="92" t="e">
        <f t="shared" si="28"/>
        <v>#DIV/0!</v>
      </c>
      <c r="CT10" s="92" t="e">
        <f t="shared" si="28"/>
        <v>#DIV/0!</v>
      </c>
      <c r="CU10" s="3"/>
      <c r="CV10" s="298" t="e">
        <f>(CV4-CU4)/CV6</f>
        <v>#DIV/0!</v>
      </c>
      <c r="CW10" s="92" t="e">
        <f t="shared" ref="CW10:DB10" si="29">CW4/CW6</f>
        <v>#DIV/0!</v>
      </c>
      <c r="CX10" s="92" t="e">
        <f t="shared" si="29"/>
        <v>#DIV/0!</v>
      </c>
      <c r="CY10" s="92" t="e">
        <f t="shared" si="29"/>
        <v>#DIV/0!</v>
      </c>
      <c r="CZ10" s="92" t="e">
        <f t="shared" si="29"/>
        <v>#DIV/0!</v>
      </c>
      <c r="DA10" s="92" t="e">
        <f t="shared" si="29"/>
        <v>#DIV/0!</v>
      </c>
      <c r="DB10" s="92" t="e">
        <f t="shared" si="29"/>
        <v>#DIV/0!</v>
      </c>
      <c r="DC10" s="3"/>
      <c r="DD10" s="298" t="e">
        <f>(DD4-DC4)/DD6</f>
        <v>#DIV/0!</v>
      </c>
      <c r="DE10" s="92" t="e">
        <f t="shared" ref="DE10:DJ10" si="30">DE4/DE6</f>
        <v>#DIV/0!</v>
      </c>
      <c r="DF10" s="92" t="e">
        <f t="shared" si="30"/>
        <v>#DIV/0!</v>
      </c>
      <c r="DG10" s="92" t="e">
        <f t="shared" si="30"/>
        <v>#DIV/0!</v>
      </c>
      <c r="DH10" s="92" t="e">
        <f t="shared" si="30"/>
        <v>#DIV/0!</v>
      </c>
      <c r="DI10" s="92" t="e">
        <f t="shared" si="30"/>
        <v>#DIV/0!</v>
      </c>
      <c r="DJ10" s="92" t="e">
        <f t="shared" si="30"/>
        <v>#DIV/0!</v>
      </c>
      <c r="DK10" s="3"/>
      <c r="DL10" s="298" t="e">
        <f>(DL4-DK4)/DL6</f>
        <v>#DIV/0!</v>
      </c>
    </row>
    <row r="11" spans="1:116" ht="16.2" thickBot="1" x14ac:dyDescent="0.35">
      <c r="A11" s="112"/>
      <c r="B11" s="110" t="s">
        <v>28</v>
      </c>
      <c r="C11" s="49" t="s">
        <v>27</v>
      </c>
      <c r="D11" s="51" t="s">
        <v>26</v>
      </c>
      <c r="E11" s="50" t="s">
        <v>25</v>
      </c>
      <c r="F11" s="137" t="s">
        <v>24</v>
      </c>
      <c r="G11" s="47"/>
      <c r="H11" s="47"/>
      <c r="I11" s="47"/>
      <c r="J11" s="47"/>
      <c r="K11" s="47"/>
      <c r="L11" s="46"/>
      <c r="M11" s="47"/>
      <c r="N11" s="47"/>
      <c r="O11" s="47"/>
      <c r="P11" s="47"/>
      <c r="Q11" s="47"/>
      <c r="R11" s="46"/>
      <c r="S11" s="47"/>
      <c r="T11" s="47"/>
      <c r="U11" s="47"/>
      <c r="V11" s="47"/>
      <c r="W11" s="47"/>
      <c r="X11" s="46"/>
      <c r="Y11" s="47"/>
      <c r="Z11" s="47"/>
      <c r="AA11" s="47"/>
      <c r="AB11" s="47"/>
      <c r="AC11" s="47"/>
      <c r="AD11" s="46"/>
      <c r="AE11" s="47"/>
      <c r="AF11" s="47"/>
      <c r="AG11" s="47"/>
      <c r="AH11" s="47"/>
      <c r="AI11" s="47"/>
      <c r="AJ11" s="47"/>
      <c r="AK11" s="46"/>
      <c r="AL11" s="47"/>
      <c r="AM11" s="47"/>
      <c r="AN11" s="47"/>
      <c r="AO11" s="47"/>
      <c r="AP11" s="47"/>
      <c r="AQ11" s="47"/>
      <c r="AR11" s="46"/>
      <c r="AS11" s="47"/>
      <c r="AT11" s="47"/>
      <c r="AU11" s="47"/>
      <c r="AV11" s="47"/>
      <c r="AW11" s="47"/>
      <c r="AX11" s="47"/>
      <c r="AY11" s="47"/>
      <c r="AZ11" s="46"/>
      <c r="BA11" s="47"/>
      <c r="BB11" s="47"/>
      <c r="BC11" s="47"/>
      <c r="BD11" s="47"/>
      <c r="BE11" s="47"/>
      <c r="BF11" s="47"/>
      <c r="BG11" s="47"/>
      <c r="BH11" s="46"/>
      <c r="BI11" s="47"/>
      <c r="BJ11" s="47"/>
      <c r="BK11" s="47"/>
      <c r="BL11" s="47"/>
      <c r="BM11" s="47"/>
      <c r="BN11" s="47"/>
      <c r="BO11" s="47"/>
      <c r="BP11" s="46"/>
      <c r="BQ11" s="47"/>
      <c r="BR11" s="47"/>
      <c r="BS11" s="47"/>
      <c r="BT11" s="47"/>
      <c r="BU11" s="47"/>
      <c r="BV11" s="47"/>
      <c r="BW11" s="47"/>
      <c r="BX11" s="46"/>
      <c r="BY11" s="47"/>
      <c r="BZ11" s="47"/>
      <c r="CA11" s="47"/>
      <c r="CB11" s="47"/>
      <c r="CC11" s="47"/>
      <c r="CD11" s="47"/>
      <c r="CE11" s="47"/>
      <c r="CF11" s="46"/>
      <c r="CG11" s="47"/>
      <c r="CH11" s="47"/>
      <c r="CI11" s="47"/>
      <c r="CJ11" s="47"/>
      <c r="CK11" s="47"/>
      <c r="CL11" s="47"/>
      <c r="CM11" s="47"/>
      <c r="CN11" s="46"/>
      <c r="CO11" s="47"/>
      <c r="CP11" s="47"/>
      <c r="CQ11" s="47"/>
      <c r="CR11" s="47"/>
      <c r="CS11" s="47"/>
      <c r="CT11" s="47"/>
      <c r="CU11" s="47"/>
      <c r="CV11" s="299"/>
      <c r="CW11" s="47"/>
      <c r="CX11" s="47"/>
      <c r="CY11" s="47"/>
      <c r="CZ11" s="47"/>
      <c r="DA11" s="47"/>
      <c r="DB11" s="47"/>
      <c r="DC11" s="47"/>
      <c r="DD11" s="299"/>
      <c r="DE11" s="47"/>
      <c r="DF11" s="47"/>
      <c r="DG11" s="47"/>
      <c r="DH11" s="47"/>
      <c r="DI11" s="47"/>
      <c r="DJ11" s="47"/>
      <c r="DK11" s="47"/>
      <c r="DL11" s="299"/>
    </row>
    <row r="12" spans="1:116" x14ac:dyDescent="0.3">
      <c r="A12" s="114" t="s">
        <v>60</v>
      </c>
      <c r="B12" s="44"/>
      <c r="C12" s="44"/>
      <c r="D12" s="45"/>
      <c r="E12" s="44"/>
      <c r="F12" s="138"/>
      <c r="G12" s="20">
        <v>0</v>
      </c>
      <c r="H12" s="19">
        <v>0</v>
      </c>
      <c r="I12" s="20">
        <v>0</v>
      </c>
      <c r="J12" s="19">
        <v>0</v>
      </c>
      <c r="K12" s="19">
        <v>6620</v>
      </c>
      <c r="L12" s="18">
        <f>SUM(G12:K12)</f>
        <v>6620</v>
      </c>
      <c r="M12" s="20">
        <v>0</v>
      </c>
      <c r="N12" s="19">
        <v>0</v>
      </c>
      <c r="O12" s="20">
        <v>0</v>
      </c>
      <c r="P12" s="19">
        <v>0</v>
      </c>
      <c r="Q12" s="19">
        <v>9530</v>
      </c>
      <c r="R12" s="18">
        <f>SUM(M12:Q12)</f>
        <v>9530</v>
      </c>
      <c r="S12" s="20">
        <v>0</v>
      </c>
      <c r="T12" s="19">
        <v>0</v>
      </c>
      <c r="U12" s="20">
        <v>0</v>
      </c>
      <c r="V12" s="19">
        <v>0</v>
      </c>
      <c r="W12" s="19">
        <v>4690</v>
      </c>
      <c r="X12" s="18">
        <f>SUM(S12:W12)</f>
        <v>4690</v>
      </c>
      <c r="Y12" s="20">
        <v>0</v>
      </c>
      <c r="Z12" s="19">
        <v>0</v>
      </c>
      <c r="AA12" s="20">
        <v>0</v>
      </c>
      <c r="AB12" s="19">
        <v>0</v>
      </c>
      <c r="AC12" s="19">
        <v>5820</v>
      </c>
      <c r="AD12" s="18">
        <f>SUM(Y12:AC12)</f>
        <v>5820</v>
      </c>
      <c r="AE12" s="20">
        <v>0</v>
      </c>
      <c r="AF12" s="19">
        <v>0</v>
      </c>
      <c r="AG12" s="20">
        <v>0</v>
      </c>
      <c r="AH12" s="19">
        <v>0</v>
      </c>
      <c r="AI12" s="19">
        <v>0</v>
      </c>
      <c r="AJ12" s="19"/>
      <c r="AK12" s="18">
        <f>SUM(AE12:AJ12)</f>
        <v>0</v>
      </c>
      <c r="AL12" s="20">
        <v>0</v>
      </c>
      <c r="AM12" s="19">
        <v>0</v>
      </c>
      <c r="AN12" s="20">
        <v>0</v>
      </c>
      <c r="AO12" s="19">
        <v>0</v>
      </c>
      <c r="AP12" s="19">
        <v>0</v>
      </c>
      <c r="AQ12" s="19"/>
      <c r="AR12" s="18">
        <f>SUM(AL12:AQ12)</f>
        <v>0</v>
      </c>
      <c r="AS12" s="20">
        <v>0</v>
      </c>
      <c r="AT12" s="19">
        <v>0</v>
      </c>
      <c r="AU12" s="20">
        <v>0</v>
      </c>
      <c r="AV12" s="19">
        <v>0</v>
      </c>
      <c r="AW12" s="19">
        <v>0</v>
      </c>
      <c r="AX12" s="19">
        <v>0</v>
      </c>
      <c r="AY12" s="19">
        <v>4650</v>
      </c>
      <c r="AZ12" s="18">
        <f>SUM(AS12:AY12)</f>
        <v>4650</v>
      </c>
      <c r="BA12" s="20">
        <v>0</v>
      </c>
      <c r="BB12" s="20">
        <v>0</v>
      </c>
      <c r="BC12" s="19">
        <v>0</v>
      </c>
      <c r="BD12" s="19">
        <v>0</v>
      </c>
      <c r="BE12" s="20">
        <v>0</v>
      </c>
      <c r="BF12" s="19">
        <v>0</v>
      </c>
      <c r="BG12" s="19">
        <v>1900</v>
      </c>
      <c r="BH12" s="18">
        <f t="shared" ref="BH12:BH22" si="31">SUM(BA12:BG12)</f>
        <v>1900</v>
      </c>
      <c r="BI12" s="20">
        <v>0</v>
      </c>
      <c r="BJ12" s="20">
        <v>0</v>
      </c>
      <c r="BK12" s="19">
        <v>0</v>
      </c>
      <c r="BL12" s="19">
        <v>0</v>
      </c>
      <c r="BM12" s="20">
        <v>0</v>
      </c>
      <c r="BN12" s="19">
        <v>0</v>
      </c>
      <c r="BO12" s="19">
        <v>3350</v>
      </c>
      <c r="BP12" s="18">
        <f t="shared" ref="BP12:BP22" si="32">SUM(BI12:BO12)</f>
        <v>3350</v>
      </c>
      <c r="BQ12" s="20">
        <v>0</v>
      </c>
      <c r="BR12" s="20">
        <v>0</v>
      </c>
      <c r="BS12" s="19">
        <v>0</v>
      </c>
      <c r="BT12" s="19">
        <v>0</v>
      </c>
      <c r="BU12" s="20">
        <v>0</v>
      </c>
      <c r="BV12" s="19">
        <v>0</v>
      </c>
      <c r="BW12" s="19">
        <v>3270</v>
      </c>
      <c r="BX12" s="18">
        <f t="shared" ref="BX12:BX22" si="33">SUM(BQ12:BW12)</f>
        <v>3270</v>
      </c>
      <c r="BY12" s="20">
        <v>0</v>
      </c>
      <c r="BZ12" s="20">
        <v>0</v>
      </c>
      <c r="CA12" s="19">
        <v>0</v>
      </c>
      <c r="CB12" s="19">
        <v>0</v>
      </c>
      <c r="CC12" s="20">
        <v>0</v>
      </c>
      <c r="CD12" s="19">
        <v>0</v>
      </c>
      <c r="CE12" s="276">
        <v>10470</v>
      </c>
      <c r="CF12" s="18">
        <f t="shared" ref="CF12:CF22" si="34">SUM(BY12:CE12)</f>
        <v>10470</v>
      </c>
      <c r="CG12" s="20">
        <v>0</v>
      </c>
      <c r="CH12" s="20">
        <v>0</v>
      </c>
      <c r="CI12" s="19">
        <v>0</v>
      </c>
      <c r="CJ12" s="19">
        <v>0</v>
      </c>
      <c r="CK12" s="20">
        <v>0</v>
      </c>
      <c r="CL12" s="19">
        <v>0</v>
      </c>
      <c r="CM12" s="19">
        <v>2000</v>
      </c>
      <c r="CN12" s="18">
        <f t="shared" ref="CN12:CN22" si="35">SUM(CG12:CM12)</f>
        <v>2000</v>
      </c>
      <c r="CO12" s="20"/>
      <c r="CP12" s="20"/>
      <c r="CQ12" s="19"/>
      <c r="CR12" s="19"/>
      <c r="CS12" s="20"/>
      <c r="CT12" s="19"/>
      <c r="CU12" s="19"/>
      <c r="CV12" s="300">
        <f t="shared" ref="CV12:CV22" si="36">SUM(CO12:CU12)</f>
        <v>0</v>
      </c>
      <c r="CW12" s="20"/>
      <c r="CX12" s="20"/>
      <c r="CY12" s="19"/>
      <c r="CZ12" s="19"/>
      <c r="DA12" s="20"/>
      <c r="DB12" s="19"/>
      <c r="DC12" s="19"/>
      <c r="DD12" s="300">
        <f t="shared" ref="DD12:DD22" si="37">SUM(CW12:DC12)</f>
        <v>0</v>
      </c>
      <c r="DE12" s="20"/>
      <c r="DF12" s="20"/>
      <c r="DG12" s="19"/>
      <c r="DH12" s="19"/>
      <c r="DI12" s="20"/>
      <c r="DJ12" s="19"/>
      <c r="DK12" s="19"/>
      <c r="DL12" s="300">
        <f t="shared" ref="DL12:DL22" si="38">SUM(DE12:DK12)</f>
        <v>0</v>
      </c>
    </row>
    <row r="13" spans="1:116" x14ac:dyDescent="0.3">
      <c r="A13" s="114" t="s">
        <v>23</v>
      </c>
      <c r="B13" s="2"/>
      <c r="C13" s="2"/>
      <c r="D13" s="13"/>
      <c r="E13" s="2"/>
      <c r="F13" s="12"/>
      <c r="G13" s="20">
        <v>9184.76</v>
      </c>
      <c r="H13" s="19">
        <v>7225.8099999999995</v>
      </c>
      <c r="I13" s="20">
        <v>8656.6999999999989</v>
      </c>
      <c r="J13" s="19">
        <v>6840.89</v>
      </c>
      <c r="K13" s="19">
        <v>0</v>
      </c>
      <c r="L13" s="18">
        <f>SUM(G13:K13)</f>
        <v>31908.159999999996</v>
      </c>
      <c r="M13" s="20">
        <v>8373.15</v>
      </c>
      <c r="N13" s="19">
        <v>0</v>
      </c>
      <c r="O13" s="20">
        <v>9230.58</v>
      </c>
      <c r="P13" s="15">
        <f>5554.51</f>
        <v>5554.51</v>
      </c>
      <c r="Q13" s="19">
        <v>0</v>
      </c>
      <c r="R13" s="18">
        <f>SUM(M13:Q13)</f>
        <v>23158.239999999998</v>
      </c>
      <c r="S13" s="20">
        <f>8332.09+480</f>
        <v>8812.09</v>
      </c>
      <c r="T13" s="19">
        <v>0</v>
      </c>
      <c r="U13" s="20">
        <f>8016.87</f>
        <v>8016.87</v>
      </c>
      <c r="V13" s="19">
        <f>8464.53</f>
        <v>8464.5300000000007</v>
      </c>
      <c r="W13" s="19">
        <v>0</v>
      </c>
      <c r="X13" s="18">
        <f>SUM(S13:W13)</f>
        <v>25293.489999999998</v>
      </c>
      <c r="Y13" s="20">
        <v>7853.37</v>
      </c>
      <c r="Z13" s="19">
        <v>0</v>
      </c>
      <c r="AA13" s="20">
        <v>7945.59</v>
      </c>
      <c r="AB13" s="19">
        <v>6799.31</v>
      </c>
      <c r="AC13" s="19">
        <v>0</v>
      </c>
      <c r="AD13" s="18">
        <f>SUM(Y13:AC13)</f>
        <v>22598.27</v>
      </c>
      <c r="AE13" s="20">
        <v>7763.02</v>
      </c>
      <c r="AF13" s="19"/>
      <c r="AG13" s="20">
        <v>10152.15</v>
      </c>
      <c r="AH13" s="19">
        <v>8568.7999999999993</v>
      </c>
      <c r="AI13" s="19">
        <v>2820.26</v>
      </c>
      <c r="AJ13" s="19">
        <v>0</v>
      </c>
      <c r="AK13" s="18">
        <f>SUM(AE13:AJ13)</f>
        <v>29304.229999999996</v>
      </c>
      <c r="AL13" s="20">
        <v>4457.6899999999996</v>
      </c>
      <c r="AM13" s="19"/>
      <c r="AN13" s="20">
        <v>6817.16</v>
      </c>
      <c r="AO13" s="19">
        <v>6002.6</v>
      </c>
      <c r="AP13" s="19">
        <v>7450.71</v>
      </c>
      <c r="AQ13" s="19">
        <v>0</v>
      </c>
      <c r="AR13" s="18">
        <f>SUM(AL13:AQ13)</f>
        <v>24728.159999999996</v>
      </c>
      <c r="AS13" s="20">
        <v>6298.42</v>
      </c>
      <c r="AT13" s="19"/>
      <c r="AU13" s="20">
        <v>7787.28</v>
      </c>
      <c r="AV13" s="19">
        <v>6584.8499999999985</v>
      </c>
      <c r="AW13" s="19">
        <v>7728.88</v>
      </c>
      <c r="AX13" s="19">
        <v>4500.05</v>
      </c>
      <c r="AY13" s="19">
        <v>0</v>
      </c>
      <c r="AZ13" s="18">
        <f>SUM(AS13:AY13)</f>
        <v>32899.480000000003</v>
      </c>
      <c r="BA13" s="20">
        <v>7477.3099999999995</v>
      </c>
      <c r="BB13" s="20">
        <f>8711.06-250-250</f>
        <v>8211.06</v>
      </c>
      <c r="BC13" s="19">
        <v>7695.55</v>
      </c>
      <c r="BD13" s="19">
        <v>9648.2200000000012</v>
      </c>
      <c r="BE13" s="20">
        <v>7588.45</v>
      </c>
      <c r="BF13" s="19">
        <f>3223.19+250</f>
        <v>3473.19</v>
      </c>
      <c r="BG13" s="19">
        <v>0</v>
      </c>
      <c r="BH13" s="18">
        <f t="shared" si="31"/>
        <v>44093.78</v>
      </c>
      <c r="BI13" s="20">
        <v>6465.0700000000006</v>
      </c>
      <c r="BJ13" s="20">
        <v>7088.7</v>
      </c>
      <c r="BK13" s="19">
        <v>5018.3500000000004</v>
      </c>
      <c r="BL13" s="19">
        <v>8461.619999999999</v>
      </c>
      <c r="BM13" s="20">
        <v>7289.2000000000007</v>
      </c>
      <c r="BN13" s="19">
        <v>9812.91</v>
      </c>
      <c r="BO13" s="19">
        <v>0</v>
      </c>
      <c r="BP13" s="18">
        <f t="shared" si="32"/>
        <v>44135.850000000006</v>
      </c>
      <c r="BQ13" s="20">
        <v>6888</v>
      </c>
      <c r="BR13" s="20">
        <v>2024.38</v>
      </c>
      <c r="BS13" s="19">
        <v>8729.91</v>
      </c>
      <c r="BT13" s="19">
        <v>9498.2999999999993</v>
      </c>
      <c r="BU13" s="20">
        <v>8703.2199999999993</v>
      </c>
      <c r="BV13" s="19">
        <v>12000</v>
      </c>
      <c r="BW13" s="19">
        <v>0</v>
      </c>
      <c r="BX13" s="18">
        <f t="shared" si="33"/>
        <v>47843.81</v>
      </c>
      <c r="BY13" s="20">
        <v>2580.4</v>
      </c>
      <c r="BZ13" s="20">
        <v>9013.18</v>
      </c>
      <c r="CA13" s="19">
        <v>500</v>
      </c>
      <c r="CB13" s="19">
        <v>11616.9</v>
      </c>
      <c r="CC13" s="20">
        <v>8284.5400000000009</v>
      </c>
      <c r="CD13" s="19">
        <v>10300</v>
      </c>
      <c r="CE13" s="19">
        <v>0</v>
      </c>
      <c r="CF13" s="18">
        <f t="shared" si="34"/>
        <v>42295.020000000004</v>
      </c>
      <c r="CG13" s="20">
        <v>5990.44</v>
      </c>
      <c r="CH13" s="20">
        <v>6847.94</v>
      </c>
      <c r="CI13" s="19"/>
      <c r="CJ13" s="19">
        <v>8143.75</v>
      </c>
      <c r="CK13" s="20">
        <v>7212.3</v>
      </c>
      <c r="CL13" s="19">
        <v>8427.9599999999991</v>
      </c>
      <c r="CM13" s="19">
        <v>0</v>
      </c>
      <c r="CN13" s="18">
        <f t="shared" si="35"/>
        <v>36622.39</v>
      </c>
      <c r="CO13" s="20"/>
      <c r="CP13" s="20"/>
      <c r="CQ13" s="19"/>
      <c r="CR13" s="19"/>
      <c r="CS13" s="20"/>
      <c r="CT13" s="19"/>
      <c r="CU13" s="19"/>
      <c r="CV13" s="300">
        <f t="shared" si="36"/>
        <v>0</v>
      </c>
      <c r="CW13" s="20"/>
      <c r="CX13" s="20"/>
      <c r="CY13" s="19"/>
      <c r="CZ13" s="19"/>
      <c r="DA13" s="20"/>
      <c r="DB13" s="19"/>
      <c r="DC13" s="19"/>
      <c r="DD13" s="300">
        <f t="shared" si="37"/>
        <v>0</v>
      </c>
      <c r="DE13" s="20"/>
      <c r="DF13" s="20"/>
      <c r="DG13" s="19"/>
      <c r="DH13" s="19"/>
      <c r="DI13" s="20"/>
      <c r="DJ13" s="19"/>
      <c r="DK13" s="19"/>
      <c r="DL13" s="300">
        <f t="shared" si="38"/>
        <v>0</v>
      </c>
    </row>
    <row r="14" spans="1:116" x14ac:dyDescent="0.3">
      <c r="A14" s="114" t="s">
        <v>22</v>
      </c>
      <c r="B14" s="2"/>
      <c r="C14" s="2"/>
      <c r="D14" s="13"/>
      <c r="E14" s="2"/>
      <c r="F14" s="12"/>
      <c r="G14" s="20">
        <v>2644.2000000000003</v>
      </c>
      <c r="H14" s="19">
        <v>2031.4</v>
      </c>
      <c r="I14" s="20">
        <v>2744.1000000000004</v>
      </c>
      <c r="J14" s="19">
        <v>2090.6999999999998</v>
      </c>
      <c r="K14" s="19">
        <v>0</v>
      </c>
      <c r="L14" s="18">
        <f t="shared" ref="L14:L22" si="39">SUM(G14:K14)</f>
        <v>9510.4000000000015</v>
      </c>
      <c r="M14" s="20">
        <v>2284.4</v>
      </c>
      <c r="N14" s="19">
        <v>0</v>
      </c>
      <c r="O14" s="20">
        <v>2497.8000000000002</v>
      </c>
      <c r="P14" s="19">
        <v>1737.1</v>
      </c>
      <c r="Q14" s="19">
        <v>0</v>
      </c>
      <c r="R14" s="18">
        <f t="shared" ref="R14:R22" si="40">SUM(M14:Q14)</f>
        <v>6519.3000000000011</v>
      </c>
      <c r="S14" s="20">
        <v>2450.9</v>
      </c>
      <c r="T14" s="19">
        <v>0</v>
      </c>
      <c r="U14" s="20">
        <v>2153.9</v>
      </c>
      <c r="V14" s="19">
        <v>1845.7</v>
      </c>
      <c r="W14" s="19">
        <v>0</v>
      </c>
      <c r="X14" s="18">
        <f t="shared" ref="X14:X22" si="41">SUM(S14:W14)</f>
        <v>6450.5</v>
      </c>
      <c r="Y14" s="20">
        <v>2104.2999999999997</v>
      </c>
      <c r="Z14" s="19">
        <v>0</v>
      </c>
      <c r="AA14" s="20">
        <v>2121.6999999999998</v>
      </c>
      <c r="AB14" s="19">
        <v>1452</v>
      </c>
      <c r="AC14" s="19">
        <v>0</v>
      </c>
      <c r="AD14" s="18">
        <f t="shared" ref="AD14:AD22" si="42">SUM(Y14:AC14)</f>
        <v>5678</v>
      </c>
      <c r="AE14" s="20">
        <v>1853.75</v>
      </c>
      <c r="AF14" s="19"/>
      <c r="AG14" s="20">
        <v>3060.6</v>
      </c>
      <c r="AH14" s="19">
        <v>2017</v>
      </c>
      <c r="AI14" s="19">
        <v>649.70000000000005</v>
      </c>
      <c r="AJ14" s="19">
        <v>0</v>
      </c>
      <c r="AK14" s="18">
        <f t="shared" ref="AK14:AK22" si="43">SUM(AE14:AJ14)</f>
        <v>7581.05</v>
      </c>
      <c r="AL14" s="20">
        <v>1351.7</v>
      </c>
      <c r="AM14" s="19"/>
      <c r="AN14" s="20">
        <v>2313.3000000000002</v>
      </c>
      <c r="AO14" s="19">
        <v>1586.45</v>
      </c>
      <c r="AP14" s="19">
        <v>2275.4</v>
      </c>
      <c r="AQ14" s="19">
        <v>0</v>
      </c>
      <c r="AR14" s="18">
        <f t="shared" ref="AR14:AR22" si="44">SUM(AL14:AQ14)</f>
        <v>7526.85</v>
      </c>
      <c r="AS14" s="20">
        <v>1742.6999999999998</v>
      </c>
      <c r="AT14" s="19"/>
      <c r="AU14" s="20">
        <v>2571</v>
      </c>
      <c r="AV14" s="19">
        <v>1362.2</v>
      </c>
      <c r="AW14" s="19">
        <v>2386.7999999999993</v>
      </c>
      <c r="AX14" s="19">
        <v>1365.8</v>
      </c>
      <c r="AY14" s="19">
        <v>0</v>
      </c>
      <c r="AZ14" s="18">
        <f t="shared" ref="AZ14:AZ22" si="45">SUM(AS14:AY14)</f>
        <v>9428.4999999999982</v>
      </c>
      <c r="BA14" s="20">
        <v>2618.6</v>
      </c>
      <c r="BB14" s="20">
        <v>2282.6</v>
      </c>
      <c r="BC14" s="19">
        <v>1799.2</v>
      </c>
      <c r="BD14" s="19">
        <v>2709.6999999999989</v>
      </c>
      <c r="BE14" s="20">
        <v>2545.9</v>
      </c>
      <c r="BF14" s="19">
        <v>661.80000000000007</v>
      </c>
      <c r="BG14" s="19">
        <v>0</v>
      </c>
      <c r="BH14" s="18">
        <f t="shared" si="31"/>
        <v>12617.799999999997</v>
      </c>
      <c r="BI14" s="20">
        <v>2105.4000000000005</v>
      </c>
      <c r="BJ14" s="20">
        <v>1848.8999999999999</v>
      </c>
      <c r="BK14" s="19">
        <v>1109.4000000000001</v>
      </c>
      <c r="BL14" s="19">
        <v>2399.5</v>
      </c>
      <c r="BM14" s="20">
        <v>2058.9</v>
      </c>
      <c r="BN14" s="19">
        <v>2668.8</v>
      </c>
      <c r="BO14" s="19">
        <v>0</v>
      </c>
      <c r="BP14" s="18">
        <f t="shared" si="32"/>
        <v>12190.900000000001</v>
      </c>
      <c r="BQ14" s="20">
        <v>1870.7000000000003</v>
      </c>
      <c r="BR14" s="20">
        <v>557.70000000000005</v>
      </c>
      <c r="BS14" s="19">
        <v>2295.9</v>
      </c>
      <c r="BT14" s="19">
        <v>2855.5999999999995</v>
      </c>
      <c r="BU14" s="20">
        <v>2373.4</v>
      </c>
      <c r="BV14" s="19">
        <v>3195.0999999999995</v>
      </c>
      <c r="BW14" s="19">
        <v>0</v>
      </c>
      <c r="BX14" s="18">
        <f t="shared" si="33"/>
        <v>13148.400000000001</v>
      </c>
      <c r="BY14" s="20">
        <v>965.7</v>
      </c>
      <c r="BZ14" s="20">
        <v>2482.2999999999997</v>
      </c>
      <c r="CA14" s="19">
        <v>117.2</v>
      </c>
      <c r="CB14" s="19">
        <v>3401.7999999999997</v>
      </c>
      <c r="CC14" s="20">
        <v>2220.6999999999998</v>
      </c>
      <c r="CD14" s="19">
        <v>2942.4000000000005</v>
      </c>
      <c r="CE14" s="19">
        <v>0</v>
      </c>
      <c r="CF14" s="18">
        <f t="shared" si="34"/>
        <v>12130.100000000002</v>
      </c>
      <c r="CG14" s="20">
        <v>1689.7999999999997</v>
      </c>
      <c r="CH14" s="20">
        <v>1943.5999999999995</v>
      </c>
      <c r="CI14" s="19"/>
      <c r="CJ14" s="19">
        <v>2464.4</v>
      </c>
      <c r="CK14" s="20">
        <v>2094</v>
      </c>
      <c r="CL14" s="19">
        <v>1895.1000000000004</v>
      </c>
      <c r="CM14" s="19">
        <v>0</v>
      </c>
      <c r="CN14" s="18">
        <f t="shared" si="35"/>
        <v>10086.9</v>
      </c>
      <c r="CO14" s="20"/>
      <c r="CP14" s="20"/>
      <c r="CQ14" s="19"/>
      <c r="CR14" s="19"/>
      <c r="CS14" s="20"/>
      <c r="CT14" s="19"/>
      <c r="CU14" s="19"/>
      <c r="CV14" s="300">
        <f t="shared" si="36"/>
        <v>0</v>
      </c>
      <c r="CW14" s="20"/>
      <c r="CX14" s="20"/>
      <c r="CY14" s="19"/>
      <c r="CZ14" s="19"/>
      <c r="DA14" s="20"/>
      <c r="DB14" s="19"/>
      <c r="DC14" s="19"/>
      <c r="DD14" s="300">
        <f t="shared" si="37"/>
        <v>0</v>
      </c>
      <c r="DE14" s="20"/>
      <c r="DF14" s="20"/>
      <c r="DG14" s="19"/>
      <c r="DH14" s="19"/>
      <c r="DI14" s="20"/>
      <c r="DJ14" s="19"/>
      <c r="DK14" s="19"/>
      <c r="DL14" s="300">
        <f t="shared" si="38"/>
        <v>0</v>
      </c>
    </row>
    <row r="15" spans="1:116" x14ac:dyDescent="0.3">
      <c r="A15" s="114" t="s">
        <v>21</v>
      </c>
      <c r="B15" s="2"/>
      <c r="C15" s="2"/>
      <c r="D15" s="13"/>
      <c r="E15" s="2"/>
      <c r="F15" s="12"/>
      <c r="G15" s="20">
        <v>266</v>
      </c>
      <c r="H15" s="19">
        <v>280</v>
      </c>
      <c r="I15" s="20">
        <v>297</v>
      </c>
      <c r="J15" s="19">
        <v>281</v>
      </c>
      <c r="K15" s="19">
        <v>0</v>
      </c>
      <c r="L15" s="18">
        <f t="shared" si="39"/>
        <v>1124</v>
      </c>
      <c r="M15" s="20">
        <v>210</v>
      </c>
      <c r="N15" s="19">
        <v>0</v>
      </c>
      <c r="O15" s="20">
        <v>234</v>
      </c>
      <c r="P15" s="19">
        <v>180</v>
      </c>
      <c r="Q15" s="19">
        <v>0</v>
      </c>
      <c r="R15" s="18">
        <f t="shared" si="40"/>
        <v>624</v>
      </c>
      <c r="S15" s="20">
        <v>220</v>
      </c>
      <c r="T15" s="19">
        <v>0</v>
      </c>
      <c r="U15" s="20">
        <v>244</v>
      </c>
      <c r="V15" s="19">
        <v>255</v>
      </c>
      <c r="W15" s="19">
        <v>0</v>
      </c>
      <c r="X15" s="18">
        <f t="shared" si="41"/>
        <v>719</v>
      </c>
      <c r="Y15" s="20">
        <v>229</v>
      </c>
      <c r="Z15" s="19">
        <v>0</v>
      </c>
      <c r="AA15" s="20">
        <v>194</v>
      </c>
      <c r="AB15" s="19">
        <v>199</v>
      </c>
      <c r="AC15" s="19">
        <v>0</v>
      </c>
      <c r="AD15" s="18">
        <f t="shared" si="42"/>
        <v>622</v>
      </c>
      <c r="AE15" s="20">
        <v>329</v>
      </c>
      <c r="AF15" s="19"/>
      <c r="AG15" s="20">
        <v>288</v>
      </c>
      <c r="AH15" s="19">
        <v>335</v>
      </c>
      <c r="AI15" s="19">
        <v>70</v>
      </c>
      <c r="AJ15" s="19">
        <v>0</v>
      </c>
      <c r="AK15" s="18">
        <f t="shared" si="43"/>
        <v>1022</v>
      </c>
      <c r="AL15" s="20">
        <v>155</v>
      </c>
      <c r="AM15" s="19"/>
      <c r="AN15" s="20">
        <v>275</v>
      </c>
      <c r="AO15" s="19">
        <v>170</v>
      </c>
      <c r="AP15" s="19">
        <v>235</v>
      </c>
      <c r="AQ15" s="19">
        <v>0</v>
      </c>
      <c r="AR15" s="18">
        <f t="shared" si="44"/>
        <v>835</v>
      </c>
      <c r="AS15" s="20">
        <v>260</v>
      </c>
      <c r="AT15" s="19"/>
      <c r="AU15" s="20">
        <v>270</v>
      </c>
      <c r="AV15" s="19">
        <v>331</v>
      </c>
      <c r="AW15" s="19">
        <v>260</v>
      </c>
      <c r="AX15" s="19">
        <v>200</v>
      </c>
      <c r="AY15" s="19">
        <v>0</v>
      </c>
      <c r="AZ15" s="18">
        <f t="shared" si="45"/>
        <v>1321</v>
      </c>
      <c r="BA15" s="20">
        <v>255</v>
      </c>
      <c r="BB15" s="20">
        <v>255</v>
      </c>
      <c r="BC15" s="19">
        <v>223</v>
      </c>
      <c r="BD15" s="19">
        <v>470</v>
      </c>
      <c r="BE15" s="20">
        <v>295</v>
      </c>
      <c r="BF15" s="19">
        <v>80</v>
      </c>
      <c r="BG15" s="19">
        <v>0</v>
      </c>
      <c r="BH15" s="18">
        <f t="shared" si="31"/>
        <v>1578</v>
      </c>
      <c r="BI15" s="20">
        <v>335</v>
      </c>
      <c r="BJ15" s="20">
        <v>245</v>
      </c>
      <c r="BK15" s="19">
        <v>217</v>
      </c>
      <c r="BL15" s="19">
        <v>260</v>
      </c>
      <c r="BM15" s="20">
        <v>230</v>
      </c>
      <c r="BN15" s="19">
        <v>530</v>
      </c>
      <c r="BO15" s="19">
        <v>0</v>
      </c>
      <c r="BP15" s="18">
        <f t="shared" si="32"/>
        <v>1817</v>
      </c>
      <c r="BQ15" s="20">
        <v>254</v>
      </c>
      <c r="BR15" s="20">
        <v>78</v>
      </c>
      <c r="BS15" s="19">
        <v>324</v>
      </c>
      <c r="BT15" s="19">
        <v>445</v>
      </c>
      <c r="BU15" s="20">
        <v>274</v>
      </c>
      <c r="BV15" s="19">
        <v>510</v>
      </c>
      <c r="BW15" s="19">
        <v>0</v>
      </c>
      <c r="BX15" s="18">
        <f t="shared" si="33"/>
        <v>1885</v>
      </c>
      <c r="BY15" s="20">
        <v>75</v>
      </c>
      <c r="BZ15" s="20">
        <v>370</v>
      </c>
      <c r="CA15" s="19">
        <v>20</v>
      </c>
      <c r="CB15" s="19">
        <v>330</v>
      </c>
      <c r="CC15" s="20">
        <v>245</v>
      </c>
      <c r="CD15" s="19">
        <v>434</v>
      </c>
      <c r="CE15" s="19">
        <v>0</v>
      </c>
      <c r="CF15" s="18">
        <f t="shared" si="34"/>
        <v>1474</v>
      </c>
      <c r="CG15" s="20">
        <v>215</v>
      </c>
      <c r="CH15" s="20">
        <v>225</v>
      </c>
      <c r="CI15" s="19"/>
      <c r="CJ15" s="19">
        <v>250</v>
      </c>
      <c r="CK15" s="20">
        <v>277.39999999999998</v>
      </c>
      <c r="CL15" s="19">
        <v>330</v>
      </c>
      <c r="CM15" s="19">
        <v>0</v>
      </c>
      <c r="CN15" s="18">
        <f t="shared" si="35"/>
        <v>1297.4000000000001</v>
      </c>
      <c r="CO15" s="20"/>
      <c r="CP15" s="20"/>
      <c r="CQ15" s="19"/>
      <c r="CR15" s="19"/>
      <c r="CS15" s="20"/>
      <c r="CT15" s="19"/>
      <c r="CU15" s="19"/>
      <c r="CV15" s="300">
        <f t="shared" si="36"/>
        <v>0</v>
      </c>
      <c r="CW15" s="20"/>
      <c r="CX15" s="20"/>
      <c r="CY15" s="19"/>
      <c r="CZ15" s="19"/>
      <c r="DA15" s="20"/>
      <c r="DB15" s="19"/>
      <c r="DC15" s="19"/>
      <c r="DD15" s="300">
        <f t="shared" si="37"/>
        <v>0</v>
      </c>
      <c r="DE15" s="20"/>
      <c r="DF15" s="20"/>
      <c r="DG15" s="19"/>
      <c r="DH15" s="19"/>
      <c r="DI15" s="20"/>
      <c r="DJ15" s="19"/>
      <c r="DK15" s="19"/>
      <c r="DL15" s="300">
        <f t="shared" si="38"/>
        <v>0</v>
      </c>
    </row>
    <row r="16" spans="1:116" x14ac:dyDescent="0.3">
      <c r="A16" s="114" t="s">
        <v>84</v>
      </c>
      <c r="B16" s="2"/>
      <c r="C16" s="2"/>
      <c r="D16" s="13"/>
      <c r="E16" s="2"/>
      <c r="F16" s="12"/>
      <c r="G16" s="20"/>
      <c r="H16" s="19"/>
      <c r="I16" s="20"/>
      <c r="J16" s="19"/>
      <c r="K16" s="19">
        <v>0</v>
      </c>
      <c r="L16" s="18">
        <f>SUM(G16:K16)</f>
        <v>0</v>
      </c>
      <c r="M16" s="20">
        <v>120</v>
      </c>
      <c r="N16" s="19">
        <v>0</v>
      </c>
      <c r="O16" s="20">
        <v>50</v>
      </c>
      <c r="P16" s="19">
        <v>80</v>
      </c>
      <c r="Q16" s="19">
        <v>0</v>
      </c>
      <c r="R16" s="18">
        <f>SUM(M16:Q16)</f>
        <v>250</v>
      </c>
      <c r="S16" s="20">
        <v>0</v>
      </c>
      <c r="T16" s="19">
        <v>0</v>
      </c>
      <c r="U16" s="20">
        <v>120</v>
      </c>
      <c r="V16" s="19">
        <v>0</v>
      </c>
      <c r="W16" s="19">
        <v>0</v>
      </c>
      <c r="X16" s="18">
        <f>SUM(S16:W16)</f>
        <v>120</v>
      </c>
      <c r="Y16" s="20">
        <v>0</v>
      </c>
      <c r="Z16" s="19">
        <v>0</v>
      </c>
      <c r="AA16" s="20">
        <v>0</v>
      </c>
      <c r="AB16" s="19">
        <v>0</v>
      </c>
      <c r="AC16" s="19">
        <v>0</v>
      </c>
      <c r="AD16" s="18">
        <f>SUM(Y16:AC16)</f>
        <v>0</v>
      </c>
      <c r="AE16" s="20">
        <v>0</v>
      </c>
      <c r="AF16" s="19"/>
      <c r="AG16" s="20">
        <v>0</v>
      </c>
      <c r="AH16" s="19"/>
      <c r="AI16" s="19">
        <v>0</v>
      </c>
      <c r="AJ16" s="19">
        <v>0</v>
      </c>
      <c r="AK16" s="18">
        <f>SUM(AE16:AJ16)</f>
        <v>0</v>
      </c>
      <c r="AL16" s="20"/>
      <c r="AM16" s="19"/>
      <c r="AN16" s="20"/>
      <c r="AO16" s="19"/>
      <c r="AP16" s="19"/>
      <c r="AQ16" s="19">
        <v>0</v>
      </c>
      <c r="AR16" s="18">
        <f>SUM(AL16:AQ16)</f>
        <v>0</v>
      </c>
      <c r="AS16" s="20"/>
      <c r="AT16" s="19"/>
      <c r="AU16" s="20"/>
      <c r="AV16" s="19"/>
      <c r="AW16" s="19"/>
      <c r="AX16" s="19"/>
      <c r="AY16" s="19">
        <v>0</v>
      </c>
      <c r="AZ16" s="18">
        <f>SUM(AS16:AY16)</f>
        <v>0</v>
      </c>
      <c r="BA16" s="20"/>
      <c r="BB16" s="20"/>
      <c r="BC16" s="19"/>
      <c r="BD16" s="19"/>
      <c r="BE16" s="20"/>
      <c r="BF16" s="19"/>
      <c r="BG16" s="19">
        <v>0</v>
      </c>
      <c r="BH16" s="18">
        <f t="shared" si="31"/>
        <v>0</v>
      </c>
      <c r="BI16" s="20"/>
      <c r="BJ16" s="20"/>
      <c r="BK16" s="19"/>
      <c r="BL16" s="19"/>
      <c r="BM16" s="20"/>
      <c r="BN16" s="19"/>
      <c r="BO16" s="19">
        <v>0</v>
      </c>
      <c r="BP16" s="18">
        <f t="shared" si="32"/>
        <v>0</v>
      </c>
      <c r="BQ16" s="20"/>
      <c r="BR16" s="20"/>
      <c r="BS16" s="19"/>
      <c r="BT16" s="19"/>
      <c r="BU16" s="20"/>
      <c r="BV16" s="19"/>
      <c r="BW16" s="19">
        <v>0</v>
      </c>
      <c r="BX16" s="18">
        <f t="shared" si="33"/>
        <v>0</v>
      </c>
      <c r="BY16" s="20"/>
      <c r="BZ16" s="20"/>
      <c r="CA16" s="19"/>
      <c r="CB16" s="19"/>
      <c r="CC16" s="20"/>
      <c r="CD16" s="19"/>
      <c r="CE16" s="19">
        <v>0</v>
      </c>
      <c r="CF16" s="18">
        <f t="shared" si="34"/>
        <v>0</v>
      </c>
      <c r="CG16" s="20"/>
      <c r="CH16" s="20"/>
      <c r="CI16" s="19"/>
      <c r="CJ16" s="19"/>
      <c r="CK16" s="20"/>
      <c r="CL16" s="19"/>
      <c r="CM16" s="19">
        <v>0</v>
      </c>
      <c r="CN16" s="18">
        <f t="shared" si="35"/>
        <v>0</v>
      </c>
      <c r="CO16" s="20"/>
      <c r="CP16" s="20"/>
      <c r="CQ16" s="19"/>
      <c r="CR16" s="19"/>
      <c r="CS16" s="20"/>
      <c r="CT16" s="19"/>
      <c r="CU16" s="19"/>
      <c r="CV16" s="300">
        <f t="shared" si="36"/>
        <v>0</v>
      </c>
      <c r="CW16" s="20"/>
      <c r="CX16" s="20"/>
      <c r="CY16" s="19"/>
      <c r="CZ16" s="19"/>
      <c r="DA16" s="20"/>
      <c r="DB16" s="19"/>
      <c r="DC16" s="19"/>
      <c r="DD16" s="300">
        <f t="shared" si="37"/>
        <v>0</v>
      </c>
      <c r="DE16" s="20"/>
      <c r="DF16" s="20"/>
      <c r="DG16" s="19"/>
      <c r="DH16" s="19"/>
      <c r="DI16" s="20"/>
      <c r="DJ16" s="19"/>
      <c r="DK16" s="19"/>
      <c r="DL16" s="300">
        <f t="shared" si="38"/>
        <v>0</v>
      </c>
    </row>
    <row r="17" spans="1:116" x14ac:dyDescent="0.3">
      <c r="A17" s="114" t="s">
        <v>65</v>
      </c>
      <c r="B17" s="2"/>
      <c r="C17" s="2"/>
      <c r="D17" s="13"/>
      <c r="E17" s="2"/>
      <c r="F17" s="12"/>
      <c r="G17" s="20">
        <v>0</v>
      </c>
      <c r="H17" s="19">
        <v>0</v>
      </c>
      <c r="I17" s="20">
        <v>0</v>
      </c>
      <c r="J17" s="19">
        <v>0</v>
      </c>
      <c r="K17" s="19">
        <v>0</v>
      </c>
      <c r="L17" s="18">
        <f t="shared" si="39"/>
        <v>0</v>
      </c>
      <c r="M17" s="20">
        <v>0</v>
      </c>
      <c r="N17" s="19">
        <v>0</v>
      </c>
      <c r="O17" s="20">
        <v>0</v>
      </c>
      <c r="P17" s="19">
        <v>0</v>
      </c>
      <c r="Q17" s="19">
        <v>0</v>
      </c>
      <c r="R17" s="18">
        <f t="shared" si="40"/>
        <v>0</v>
      </c>
      <c r="S17" s="20">
        <v>0</v>
      </c>
      <c r="T17" s="19">
        <v>0</v>
      </c>
      <c r="U17" s="20">
        <v>0</v>
      </c>
      <c r="V17" s="19">
        <v>264</v>
      </c>
      <c r="W17" s="19">
        <v>0</v>
      </c>
      <c r="X17" s="18">
        <f t="shared" si="41"/>
        <v>264</v>
      </c>
      <c r="Y17" s="20">
        <v>0</v>
      </c>
      <c r="Z17" s="19">
        <v>0</v>
      </c>
      <c r="AA17" s="20">
        <v>0</v>
      </c>
      <c r="AB17" s="19">
        <v>0</v>
      </c>
      <c r="AC17" s="19">
        <v>0</v>
      </c>
      <c r="AD17" s="18">
        <f t="shared" si="42"/>
        <v>0</v>
      </c>
      <c r="AE17" s="20">
        <v>0</v>
      </c>
      <c r="AF17" s="19">
        <v>0</v>
      </c>
      <c r="AG17" s="20">
        <v>0</v>
      </c>
      <c r="AH17" s="19">
        <v>0</v>
      </c>
      <c r="AI17" s="19">
        <v>0</v>
      </c>
      <c r="AJ17" s="19">
        <v>0</v>
      </c>
      <c r="AK17" s="18">
        <f t="shared" si="43"/>
        <v>0</v>
      </c>
      <c r="AL17" s="20">
        <v>0</v>
      </c>
      <c r="AM17" s="19">
        <v>0</v>
      </c>
      <c r="AN17" s="20">
        <v>0</v>
      </c>
      <c r="AO17" s="19">
        <v>0</v>
      </c>
      <c r="AP17" s="19">
        <v>0</v>
      </c>
      <c r="AQ17" s="19">
        <v>0</v>
      </c>
      <c r="AR17" s="18">
        <f t="shared" si="44"/>
        <v>0</v>
      </c>
      <c r="AS17" s="20">
        <v>0</v>
      </c>
      <c r="AT17" s="19">
        <v>0</v>
      </c>
      <c r="AU17" s="20">
        <v>0</v>
      </c>
      <c r="AV17" s="19">
        <v>0</v>
      </c>
      <c r="AW17" s="19">
        <v>0</v>
      </c>
      <c r="AX17" s="19">
        <v>0</v>
      </c>
      <c r="AY17" s="19">
        <v>0</v>
      </c>
      <c r="AZ17" s="18">
        <f t="shared" si="45"/>
        <v>0</v>
      </c>
      <c r="BA17" s="20">
        <v>0</v>
      </c>
      <c r="BB17" s="20">
        <v>0</v>
      </c>
      <c r="BC17" s="19">
        <v>0</v>
      </c>
      <c r="BD17" s="19">
        <v>0</v>
      </c>
      <c r="BE17" s="20">
        <v>0</v>
      </c>
      <c r="BF17" s="19">
        <v>0</v>
      </c>
      <c r="BG17" s="19">
        <v>0</v>
      </c>
      <c r="BH17" s="18">
        <f t="shared" si="31"/>
        <v>0</v>
      </c>
      <c r="BI17" s="20">
        <v>0</v>
      </c>
      <c r="BJ17" s="20">
        <v>0</v>
      </c>
      <c r="BK17" s="19">
        <v>0</v>
      </c>
      <c r="BL17" s="19">
        <v>0</v>
      </c>
      <c r="BM17" s="20">
        <v>0</v>
      </c>
      <c r="BN17" s="19">
        <v>0</v>
      </c>
      <c r="BO17" s="19">
        <v>0</v>
      </c>
      <c r="BP17" s="18">
        <f t="shared" si="32"/>
        <v>0</v>
      </c>
      <c r="BQ17" s="20">
        <v>0</v>
      </c>
      <c r="BR17" s="20">
        <v>0</v>
      </c>
      <c r="BS17" s="19">
        <v>0</v>
      </c>
      <c r="BT17" s="19">
        <v>0</v>
      </c>
      <c r="BU17" s="20">
        <v>0</v>
      </c>
      <c r="BV17" s="19">
        <v>0</v>
      </c>
      <c r="BW17" s="19">
        <v>0</v>
      </c>
      <c r="BX17" s="18">
        <f t="shared" si="33"/>
        <v>0</v>
      </c>
      <c r="BY17" s="20">
        <v>0</v>
      </c>
      <c r="BZ17" s="20">
        <v>1200</v>
      </c>
      <c r="CA17" s="19">
        <v>0</v>
      </c>
      <c r="CB17" s="19">
        <v>1600</v>
      </c>
      <c r="CC17" s="20">
        <v>600</v>
      </c>
      <c r="CD17" s="19">
        <v>1400</v>
      </c>
      <c r="CE17" s="19">
        <v>0</v>
      </c>
      <c r="CF17" s="18">
        <f t="shared" si="34"/>
        <v>4800</v>
      </c>
      <c r="CG17" s="20">
        <v>0</v>
      </c>
      <c r="CH17" s="20">
        <v>0</v>
      </c>
      <c r="CI17" s="19">
        <v>0</v>
      </c>
      <c r="CJ17" s="19">
        <v>0</v>
      </c>
      <c r="CK17" s="20">
        <v>0</v>
      </c>
      <c r="CL17" s="19">
        <v>0</v>
      </c>
      <c r="CM17" s="19">
        <v>0</v>
      </c>
      <c r="CN17" s="18">
        <f t="shared" si="35"/>
        <v>0</v>
      </c>
      <c r="CO17" s="20"/>
      <c r="CP17" s="20"/>
      <c r="CQ17" s="19"/>
      <c r="CR17" s="19"/>
      <c r="CS17" s="20"/>
      <c r="CT17" s="19"/>
      <c r="CU17" s="19"/>
      <c r="CV17" s="300">
        <f t="shared" si="36"/>
        <v>0</v>
      </c>
      <c r="CW17" s="20"/>
      <c r="CX17" s="20"/>
      <c r="CY17" s="19"/>
      <c r="CZ17" s="19"/>
      <c r="DA17" s="20"/>
      <c r="DB17" s="19"/>
      <c r="DC17" s="19"/>
      <c r="DD17" s="300">
        <f t="shared" si="37"/>
        <v>0</v>
      </c>
      <c r="DE17" s="20"/>
      <c r="DF17" s="20"/>
      <c r="DG17" s="19"/>
      <c r="DH17" s="19"/>
      <c r="DI17" s="20"/>
      <c r="DJ17" s="19"/>
      <c r="DK17" s="19"/>
      <c r="DL17" s="300">
        <f t="shared" si="38"/>
        <v>0</v>
      </c>
    </row>
    <row r="18" spans="1:116" x14ac:dyDescent="0.3">
      <c r="A18" s="114" t="s">
        <v>20</v>
      </c>
      <c r="B18" s="2"/>
      <c r="C18" s="2"/>
      <c r="D18" s="13"/>
      <c r="E18" s="2"/>
      <c r="F18" s="12"/>
      <c r="G18" s="20">
        <v>3540</v>
      </c>
      <c r="H18" s="19">
        <v>2930</v>
      </c>
      <c r="I18" s="20">
        <v>3730</v>
      </c>
      <c r="J18" s="19">
        <v>2810</v>
      </c>
      <c r="K18" s="19">
        <v>0</v>
      </c>
      <c r="L18" s="18">
        <f t="shared" si="39"/>
        <v>13010</v>
      </c>
      <c r="M18" s="20">
        <v>3260</v>
      </c>
      <c r="N18" s="19">
        <v>0</v>
      </c>
      <c r="O18" s="20">
        <v>3380</v>
      </c>
      <c r="P18" s="19">
        <v>2490</v>
      </c>
      <c r="Q18" s="19">
        <v>0</v>
      </c>
      <c r="R18" s="18">
        <f t="shared" si="40"/>
        <v>9130</v>
      </c>
      <c r="S18" s="20">
        <v>3440</v>
      </c>
      <c r="T18" s="19">
        <v>0</v>
      </c>
      <c r="U18" s="20">
        <v>3140</v>
      </c>
      <c r="V18" s="19">
        <v>3680</v>
      </c>
      <c r="W18" s="19">
        <v>0</v>
      </c>
      <c r="X18" s="18">
        <f t="shared" si="41"/>
        <v>10260</v>
      </c>
      <c r="Y18" s="20">
        <v>3190</v>
      </c>
      <c r="Z18" s="19">
        <v>0</v>
      </c>
      <c r="AA18" s="20">
        <v>3060</v>
      </c>
      <c r="AB18" s="19">
        <v>2940</v>
      </c>
      <c r="AC18" s="19">
        <v>0</v>
      </c>
      <c r="AD18" s="18">
        <f t="shared" si="42"/>
        <v>9190</v>
      </c>
      <c r="AE18" s="20">
        <v>3410</v>
      </c>
      <c r="AF18" s="19"/>
      <c r="AG18" s="20">
        <v>4030</v>
      </c>
      <c r="AH18" s="19">
        <v>4090</v>
      </c>
      <c r="AI18" s="19">
        <v>1090</v>
      </c>
      <c r="AJ18" s="19">
        <v>0</v>
      </c>
      <c r="AK18" s="18">
        <f t="shared" si="43"/>
        <v>12620</v>
      </c>
      <c r="AL18" s="20">
        <v>1930</v>
      </c>
      <c r="AM18" s="19">
        <v>0</v>
      </c>
      <c r="AN18" s="20">
        <v>3130</v>
      </c>
      <c r="AO18" s="19">
        <v>2820</v>
      </c>
      <c r="AP18" s="19">
        <v>3280</v>
      </c>
      <c r="AQ18" s="19">
        <v>0</v>
      </c>
      <c r="AR18" s="18">
        <f t="shared" si="44"/>
        <v>11160</v>
      </c>
      <c r="AS18" s="20">
        <v>2730</v>
      </c>
      <c r="AT18" s="19"/>
      <c r="AU18" s="20">
        <v>3610</v>
      </c>
      <c r="AV18" s="19">
        <v>3200</v>
      </c>
      <c r="AW18" s="19">
        <v>3420</v>
      </c>
      <c r="AX18" s="19">
        <v>1910</v>
      </c>
      <c r="AY18" s="19">
        <v>0</v>
      </c>
      <c r="AZ18" s="18">
        <f t="shared" si="45"/>
        <v>14870</v>
      </c>
      <c r="BA18" s="20">
        <v>3640</v>
      </c>
      <c r="BB18" s="20">
        <v>3420</v>
      </c>
      <c r="BC18" s="19">
        <v>3480</v>
      </c>
      <c r="BD18" s="19">
        <v>4050</v>
      </c>
      <c r="BE18" s="20">
        <v>3600</v>
      </c>
      <c r="BF18" s="19">
        <v>1330</v>
      </c>
      <c r="BG18" s="19">
        <v>0</v>
      </c>
      <c r="BH18" s="18">
        <f t="shared" si="31"/>
        <v>19520</v>
      </c>
      <c r="BI18" s="20">
        <v>3080</v>
      </c>
      <c r="BJ18" s="20">
        <v>3115</v>
      </c>
      <c r="BK18" s="19">
        <v>2360</v>
      </c>
      <c r="BL18" s="19">
        <v>3575</v>
      </c>
      <c r="BM18" s="20">
        <v>3030</v>
      </c>
      <c r="BN18" s="19">
        <v>3990</v>
      </c>
      <c r="BO18" s="19">
        <v>0</v>
      </c>
      <c r="BP18" s="18">
        <f t="shared" si="32"/>
        <v>19150</v>
      </c>
      <c r="BQ18" s="20">
        <v>3090</v>
      </c>
      <c r="BR18" s="20">
        <v>800</v>
      </c>
      <c r="BS18" s="19">
        <v>3765</v>
      </c>
      <c r="BT18" s="19">
        <v>4220</v>
      </c>
      <c r="BU18" s="20">
        <v>3520</v>
      </c>
      <c r="BV18" s="19">
        <v>4670</v>
      </c>
      <c r="BW18" s="19">
        <v>0</v>
      </c>
      <c r="BX18" s="18">
        <f t="shared" si="33"/>
        <v>20065</v>
      </c>
      <c r="BY18" s="20">
        <v>1350</v>
      </c>
      <c r="BZ18" s="20">
        <v>2750</v>
      </c>
      <c r="CA18" s="19">
        <v>250</v>
      </c>
      <c r="CB18" s="19">
        <v>3195</v>
      </c>
      <c r="CC18" s="20">
        <v>2620</v>
      </c>
      <c r="CD18" s="19">
        <v>3110</v>
      </c>
      <c r="CE18" s="19">
        <v>0</v>
      </c>
      <c r="CF18" s="18">
        <f t="shared" si="34"/>
        <v>13275</v>
      </c>
      <c r="CG18" s="20">
        <v>2500</v>
      </c>
      <c r="CH18" s="20">
        <v>3300</v>
      </c>
      <c r="CI18" s="19"/>
      <c r="CJ18" s="19">
        <v>3550</v>
      </c>
      <c r="CK18" s="20">
        <v>3280</v>
      </c>
      <c r="CL18" s="19">
        <v>3040</v>
      </c>
      <c r="CM18" s="19">
        <v>0</v>
      </c>
      <c r="CN18" s="18">
        <f t="shared" si="35"/>
        <v>15670</v>
      </c>
      <c r="CO18" s="20"/>
      <c r="CP18" s="20"/>
      <c r="CQ18" s="19"/>
      <c r="CR18" s="19"/>
      <c r="CS18" s="20"/>
      <c r="CT18" s="19"/>
      <c r="CU18" s="19"/>
      <c r="CV18" s="300">
        <f t="shared" si="36"/>
        <v>0</v>
      </c>
      <c r="CW18" s="20"/>
      <c r="CX18" s="20"/>
      <c r="CY18" s="19"/>
      <c r="CZ18" s="19"/>
      <c r="DA18" s="20"/>
      <c r="DB18" s="19"/>
      <c r="DC18" s="19"/>
      <c r="DD18" s="300">
        <f t="shared" si="37"/>
        <v>0</v>
      </c>
      <c r="DE18" s="20"/>
      <c r="DF18" s="20"/>
      <c r="DG18" s="19"/>
      <c r="DH18" s="19"/>
      <c r="DI18" s="20"/>
      <c r="DJ18" s="19"/>
      <c r="DK18" s="19"/>
      <c r="DL18" s="300">
        <f t="shared" si="38"/>
        <v>0</v>
      </c>
    </row>
    <row r="19" spans="1:116" x14ac:dyDescent="0.3">
      <c r="A19" s="114" t="s">
        <v>63</v>
      </c>
      <c r="B19" s="2"/>
      <c r="C19" s="2"/>
      <c r="D19" s="13">
        <v>300</v>
      </c>
      <c r="E19" s="2" t="s">
        <v>3</v>
      </c>
      <c r="F19" s="12"/>
      <c r="G19" s="20">
        <v>300</v>
      </c>
      <c r="H19" s="19">
        <v>300</v>
      </c>
      <c r="I19" s="20">
        <v>300</v>
      </c>
      <c r="J19" s="19">
        <v>300</v>
      </c>
      <c r="K19" s="19">
        <v>0</v>
      </c>
      <c r="L19" s="18">
        <f t="shared" si="39"/>
        <v>1200</v>
      </c>
      <c r="M19" s="20">
        <v>300</v>
      </c>
      <c r="N19" s="19">
        <v>0</v>
      </c>
      <c r="O19" s="20">
        <v>300</v>
      </c>
      <c r="P19" s="19">
        <v>300</v>
      </c>
      <c r="Q19" s="19">
        <v>0</v>
      </c>
      <c r="R19" s="18">
        <f t="shared" si="40"/>
        <v>900</v>
      </c>
      <c r="S19" s="20">
        <v>300</v>
      </c>
      <c r="T19" s="19">
        <v>0</v>
      </c>
      <c r="U19" s="20">
        <v>300</v>
      </c>
      <c r="V19" s="19">
        <v>300</v>
      </c>
      <c r="W19" s="19">
        <v>0</v>
      </c>
      <c r="X19" s="18">
        <f t="shared" si="41"/>
        <v>900</v>
      </c>
      <c r="Y19" s="20">
        <v>300</v>
      </c>
      <c r="Z19" s="19">
        <v>0</v>
      </c>
      <c r="AA19" s="20">
        <v>300</v>
      </c>
      <c r="AB19" s="19">
        <v>300</v>
      </c>
      <c r="AC19" s="19">
        <v>0</v>
      </c>
      <c r="AD19" s="18">
        <f t="shared" si="42"/>
        <v>900</v>
      </c>
      <c r="AE19" s="20">
        <v>300</v>
      </c>
      <c r="AF19" s="19"/>
      <c r="AG19" s="20">
        <v>300</v>
      </c>
      <c r="AH19" s="19">
        <v>300</v>
      </c>
      <c r="AI19" s="19">
        <v>0</v>
      </c>
      <c r="AJ19" s="19">
        <v>0</v>
      </c>
      <c r="AK19" s="18">
        <f t="shared" si="43"/>
        <v>900</v>
      </c>
      <c r="AL19" s="20">
        <v>150</v>
      </c>
      <c r="AM19" s="19">
        <v>0</v>
      </c>
      <c r="AN19" s="20">
        <v>300</v>
      </c>
      <c r="AO19" s="19">
        <v>300</v>
      </c>
      <c r="AP19" s="19">
        <v>300</v>
      </c>
      <c r="AQ19" s="19">
        <v>0</v>
      </c>
      <c r="AR19" s="18">
        <f t="shared" si="44"/>
        <v>1050</v>
      </c>
      <c r="AS19" s="20">
        <v>300</v>
      </c>
      <c r="AT19" s="19"/>
      <c r="AU19" s="20">
        <v>300</v>
      </c>
      <c r="AV19" s="19">
        <v>300</v>
      </c>
      <c r="AW19" s="19">
        <v>300</v>
      </c>
      <c r="AX19" s="19">
        <v>150</v>
      </c>
      <c r="AY19" s="19">
        <v>0</v>
      </c>
      <c r="AZ19" s="18">
        <f t="shared" si="45"/>
        <v>1350</v>
      </c>
      <c r="BA19" s="20">
        <v>300</v>
      </c>
      <c r="BB19" s="20">
        <v>300</v>
      </c>
      <c r="BC19" s="19">
        <v>300</v>
      </c>
      <c r="BD19" s="19">
        <v>300</v>
      </c>
      <c r="BE19" s="20">
        <v>300</v>
      </c>
      <c r="BF19" s="19">
        <v>100</v>
      </c>
      <c r="BG19" s="19">
        <v>0</v>
      </c>
      <c r="BH19" s="18">
        <f t="shared" si="31"/>
        <v>1600</v>
      </c>
      <c r="BI19" s="20">
        <v>300</v>
      </c>
      <c r="BJ19" s="20">
        <v>300</v>
      </c>
      <c r="BK19" s="19">
        <v>300</v>
      </c>
      <c r="BL19" s="19">
        <v>300</v>
      </c>
      <c r="BM19" s="20">
        <v>300</v>
      </c>
      <c r="BN19" s="19">
        <v>300</v>
      </c>
      <c r="BO19" s="19">
        <v>0</v>
      </c>
      <c r="BP19" s="18">
        <f t="shared" si="32"/>
        <v>1800</v>
      </c>
      <c r="BQ19" s="20">
        <v>300</v>
      </c>
      <c r="BR19" s="20">
        <v>0</v>
      </c>
      <c r="BS19" s="19">
        <v>300</v>
      </c>
      <c r="BT19" s="19">
        <v>300</v>
      </c>
      <c r="BU19" s="20">
        <v>300</v>
      </c>
      <c r="BV19" s="19">
        <v>300</v>
      </c>
      <c r="BW19" s="19">
        <v>0</v>
      </c>
      <c r="BX19" s="18">
        <f t="shared" si="33"/>
        <v>1500</v>
      </c>
      <c r="BY19" s="20">
        <v>0</v>
      </c>
      <c r="BZ19" s="20">
        <v>300</v>
      </c>
      <c r="CA19" s="19"/>
      <c r="CB19" s="19">
        <v>300</v>
      </c>
      <c r="CC19" s="20">
        <v>300</v>
      </c>
      <c r="CD19" s="19">
        <v>300</v>
      </c>
      <c r="CE19" s="19">
        <v>0</v>
      </c>
      <c r="CF19" s="18">
        <f t="shared" si="34"/>
        <v>1200</v>
      </c>
      <c r="CG19" s="20">
        <v>200</v>
      </c>
      <c r="CH19" s="20">
        <v>300</v>
      </c>
      <c r="CI19" s="19">
        <v>0</v>
      </c>
      <c r="CJ19" s="19">
        <v>300</v>
      </c>
      <c r="CK19" s="20">
        <v>300</v>
      </c>
      <c r="CL19" s="19">
        <v>300</v>
      </c>
      <c r="CM19" s="19">
        <v>0</v>
      </c>
      <c r="CN19" s="18">
        <f t="shared" si="35"/>
        <v>1400</v>
      </c>
      <c r="CO19" s="20"/>
      <c r="CP19" s="20"/>
      <c r="CQ19" s="19"/>
      <c r="CR19" s="19"/>
      <c r="CS19" s="20"/>
      <c r="CT19" s="19"/>
      <c r="CU19" s="19"/>
      <c r="CV19" s="300">
        <f t="shared" si="36"/>
        <v>0</v>
      </c>
      <c r="CW19" s="20"/>
      <c r="CX19" s="20"/>
      <c r="CY19" s="19"/>
      <c r="CZ19" s="19"/>
      <c r="DA19" s="20"/>
      <c r="DB19" s="19"/>
      <c r="DC19" s="19"/>
      <c r="DD19" s="300">
        <f t="shared" si="37"/>
        <v>0</v>
      </c>
      <c r="DE19" s="20"/>
      <c r="DF19" s="20"/>
      <c r="DG19" s="19"/>
      <c r="DH19" s="19"/>
      <c r="DI19" s="20"/>
      <c r="DJ19" s="19"/>
      <c r="DK19" s="19"/>
      <c r="DL19" s="300">
        <f t="shared" si="38"/>
        <v>0</v>
      </c>
    </row>
    <row r="20" spans="1:116" x14ac:dyDescent="0.3">
      <c r="A20" s="114" t="s">
        <v>64</v>
      </c>
      <c r="B20" s="2"/>
      <c r="C20" s="2"/>
      <c r="D20" s="13">
        <v>40</v>
      </c>
      <c r="E20" s="2" t="s">
        <v>3</v>
      </c>
      <c r="F20" s="12"/>
      <c r="G20" s="20">
        <v>40</v>
      </c>
      <c r="H20" s="19">
        <v>40</v>
      </c>
      <c r="I20" s="20">
        <v>40</v>
      </c>
      <c r="J20" s="19">
        <v>40</v>
      </c>
      <c r="K20" s="19">
        <v>0</v>
      </c>
      <c r="L20" s="18">
        <f t="shared" si="39"/>
        <v>160</v>
      </c>
      <c r="M20" s="20">
        <v>40</v>
      </c>
      <c r="N20" s="19">
        <v>0</v>
      </c>
      <c r="O20" s="20">
        <v>40</v>
      </c>
      <c r="P20" s="19">
        <v>40</v>
      </c>
      <c r="Q20" s="19">
        <v>0</v>
      </c>
      <c r="R20" s="18">
        <f t="shared" si="40"/>
        <v>120</v>
      </c>
      <c r="S20" s="20">
        <v>40</v>
      </c>
      <c r="T20" s="19">
        <v>0</v>
      </c>
      <c r="U20" s="20">
        <v>40</v>
      </c>
      <c r="V20" s="19">
        <v>40</v>
      </c>
      <c r="W20" s="19">
        <v>0</v>
      </c>
      <c r="X20" s="18">
        <f t="shared" si="41"/>
        <v>120</v>
      </c>
      <c r="Y20" s="20">
        <v>40</v>
      </c>
      <c r="Z20" s="19">
        <v>0</v>
      </c>
      <c r="AA20" s="20">
        <v>40</v>
      </c>
      <c r="AB20" s="19">
        <v>40</v>
      </c>
      <c r="AC20" s="19">
        <v>0</v>
      </c>
      <c r="AD20" s="18">
        <f t="shared" si="42"/>
        <v>120</v>
      </c>
      <c r="AE20" s="20">
        <v>40</v>
      </c>
      <c r="AF20" s="19">
        <v>0</v>
      </c>
      <c r="AG20" s="20">
        <v>40</v>
      </c>
      <c r="AH20" s="19">
        <v>40</v>
      </c>
      <c r="AI20" s="19">
        <v>0</v>
      </c>
      <c r="AJ20" s="19">
        <v>0</v>
      </c>
      <c r="AK20" s="18">
        <f t="shared" si="43"/>
        <v>120</v>
      </c>
      <c r="AL20" s="20">
        <v>40</v>
      </c>
      <c r="AM20" s="19">
        <v>0</v>
      </c>
      <c r="AN20" s="20">
        <v>40</v>
      </c>
      <c r="AO20" s="19">
        <v>40</v>
      </c>
      <c r="AP20" s="19">
        <v>40</v>
      </c>
      <c r="AQ20" s="19">
        <v>0</v>
      </c>
      <c r="AR20" s="18">
        <f t="shared" si="44"/>
        <v>160</v>
      </c>
      <c r="AS20" s="20">
        <v>40</v>
      </c>
      <c r="AT20" s="19"/>
      <c r="AU20" s="20">
        <v>40</v>
      </c>
      <c r="AV20" s="19">
        <v>40</v>
      </c>
      <c r="AW20" s="19">
        <v>40</v>
      </c>
      <c r="AX20" s="19">
        <v>40</v>
      </c>
      <c r="AY20" s="19">
        <v>0</v>
      </c>
      <c r="AZ20" s="18">
        <f t="shared" si="45"/>
        <v>200</v>
      </c>
      <c r="BA20" s="20">
        <v>40</v>
      </c>
      <c r="BB20" s="20">
        <v>40</v>
      </c>
      <c r="BC20" s="19">
        <v>40</v>
      </c>
      <c r="BD20" s="19">
        <v>40</v>
      </c>
      <c r="BE20" s="20">
        <v>40</v>
      </c>
      <c r="BF20" s="19">
        <v>20</v>
      </c>
      <c r="BG20" s="19">
        <v>0</v>
      </c>
      <c r="BH20" s="18">
        <f t="shared" si="31"/>
        <v>220</v>
      </c>
      <c r="BI20" s="20">
        <v>40</v>
      </c>
      <c r="BJ20" s="20">
        <v>40</v>
      </c>
      <c r="BK20" s="19">
        <v>40</v>
      </c>
      <c r="BL20" s="19">
        <v>40</v>
      </c>
      <c r="BM20" s="20">
        <v>40</v>
      </c>
      <c r="BN20" s="19">
        <v>40</v>
      </c>
      <c r="BO20" s="19">
        <v>0</v>
      </c>
      <c r="BP20" s="18">
        <f t="shared" si="32"/>
        <v>240</v>
      </c>
      <c r="BQ20" s="20">
        <v>40</v>
      </c>
      <c r="BR20" s="20">
        <v>0</v>
      </c>
      <c r="BS20" s="19">
        <v>40</v>
      </c>
      <c r="BT20" s="19">
        <v>40</v>
      </c>
      <c r="BU20" s="20">
        <v>40</v>
      </c>
      <c r="BV20" s="19">
        <v>40</v>
      </c>
      <c r="BW20" s="19">
        <v>0</v>
      </c>
      <c r="BX20" s="18">
        <f t="shared" si="33"/>
        <v>200</v>
      </c>
      <c r="BY20" s="20">
        <v>0</v>
      </c>
      <c r="BZ20" s="20">
        <v>40</v>
      </c>
      <c r="CA20" s="19"/>
      <c r="CB20" s="19">
        <v>40</v>
      </c>
      <c r="CC20" s="20">
        <v>40</v>
      </c>
      <c r="CD20" s="19">
        <v>40</v>
      </c>
      <c r="CE20" s="19">
        <v>0</v>
      </c>
      <c r="CF20" s="18">
        <f t="shared" si="34"/>
        <v>160</v>
      </c>
      <c r="CG20" s="20">
        <v>40</v>
      </c>
      <c r="CH20" s="20">
        <v>40</v>
      </c>
      <c r="CI20" s="19">
        <v>40</v>
      </c>
      <c r="CJ20" s="19">
        <v>40</v>
      </c>
      <c r="CK20" s="20">
        <v>40</v>
      </c>
      <c r="CL20" s="19">
        <v>40</v>
      </c>
      <c r="CM20" s="19">
        <v>0</v>
      </c>
      <c r="CN20" s="18">
        <f t="shared" si="35"/>
        <v>240</v>
      </c>
      <c r="CO20" s="20">
        <v>40</v>
      </c>
      <c r="CP20" s="20">
        <v>40</v>
      </c>
      <c r="CQ20" s="19">
        <v>40</v>
      </c>
      <c r="CR20" s="19">
        <v>40</v>
      </c>
      <c r="CS20" s="20">
        <v>40</v>
      </c>
      <c r="CT20" s="19">
        <v>40</v>
      </c>
      <c r="CU20" s="19">
        <v>0</v>
      </c>
      <c r="CV20" s="300">
        <f t="shared" si="36"/>
        <v>240</v>
      </c>
      <c r="CW20" s="20">
        <v>40</v>
      </c>
      <c r="CX20" s="20">
        <v>40</v>
      </c>
      <c r="CY20" s="19">
        <v>40</v>
      </c>
      <c r="CZ20" s="19">
        <v>40</v>
      </c>
      <c r="DA20" s="20">
        <v>40</v>
      </c>
      <c r="DB20" s="19">
        <v>40</v>
      </c>
      <c r="DC20" s="19">
        <v>0</v>
      </c>
      <c r="DD20" s="300">
        <f t="shared" si="37"/>
        <v>240</v>
      </c>
      <c r="DE20" s="20">
        <v>40</v>
      </c>
      <c r="DF20" s="20">
        <v>40</v>
      </c>
      <c r="DG20" s="19">
        <v>40</v>
      </c>
      <c r="DH20" s="19">
        <v>40</v>
      </c>
      <c r="DI20" s="20">
        <v>40</v>
      </c>
      <c r="DJ20" s="19">
        <v>40</v>
      </c>
      <c r="DK20" s="19">
        <v>0</v>
      </c>
      <c r="DL20" s="300">
        <f t="shared" si="38"/>
        <v>240</v>
      </c>
    </row>
    <row r="21" spans="1:116" x14ac:dyDescent="0.3">
      <c r="A21" s="114" t="s">
        <v>18</v>
      </c>
      <c r="B21" s="2"/>
      <c r="C21" s="2"/>
      <c r="D21" s="32"/>
      <c r="E21" s="2" t="s">
        <v>3</v>
      </c>
      <c r="F21" s="12"/>
      <c r="G21" s="20">
        <v>130</v>
      </c>
      <c r="H21" s="19">
        <v>130</v>
      </c>
      <c r="I21" s="20">
        <v>130</v>
      </c>
      <c r="J21" s="19">
        <v>130</v>
      </c>
      <c r="K21" s="19">
        <v>0</v>
      </c>
      <c r="L21" s="18">
        <f t="shared" si="39"/>
        <v>520</v>
      </c>
      <c r="M21" s="20">
        <v>130</v>
      </c>
      <c r="N21" s="19">
        <v>0</v>
      </c>
      <c r="O21" s="20">
        <v>130</v>
      </c>
      <c r="P21" s="19">
        <v>131</v>
      </c>
      <c r="Q21" s="19">
        <v>0</v>
      </c>
      <c r="R21" s="18">
        <f t="shared" si="40"/>
        <v>391</v>
      </c>
      <c r="S21" s="20">
        <v>130</v>
      </c>
      <c r="T21" s="19">
        <v>0</v>
      </c>
      <c r="U21" s="20">
        <v>130</v>
      </c>
      <c r="V21" s="19">
        <v>130</v>
      </c>
      <c r="W21" s="19">
        <v>0</v>
      </c>
      <c r="X21" s="18">
        <f t="shared" si="41"/>
        <v>390</v>
      </c>
      <c r="Y21" s="20">
        <v>130</v>
      </c>
      <c r="Z21" s="19">
        <v>0</v>
      </c>
      <c r="AA21" s="20">
        <v>130</v>
      </c>
      <c r="AB21" s="19">
        <v>130</v>
      </c>
      <c r="AC21" s="19">
        <v>0</v>
      </c>
      <c r="AD21" s="18">
        <f t="shared" si="42"/>
        <v>390</v>
      </c>
      <c r="AE21" s="20">
        <v>130</v>
      </c>
      <c r="AF21" s="19">
        <v>0</v>
      </c>
      <c r="AG21" s="20">
        <v>130</v>
      </c>
      <c r="AH21" s="19">
        <v>130</v>
      </c>
      <c r="AI21" s="19">
        <v>0</v>
      </c>
      <c r="AJ21" s="19">
        <v>0</v>
      </c>
      <c r="AK21" s="18">
        <f t="shared" si="43"/>
        <v>390</v>
      </c>
      <c r="AL21" s="20">
        <v>130</v>
      </c>
      <c r="AM21" s="19">
        <v>0</v>
      </c>
      <c r="AN21" s="20">
        <v>130</v>
      </c>
      <c r="AO21" s="19">
        <v>130</v>
      </c>
      <c r="AP21" s="19">
        <v>130</v>
      </c>
      <c r="AQ21" s="19">
        <v>0</v>
      </c>
      <c r="AR21" s="18">
        <f t="shared" si="44"/>
        <v>520</v>
      </c>
      <c r="AS21" s="20">
        <v>130</v>
      </c>
      <c r="AT21" s="19"/>
      <c r="AU21" s="20">
        <v>130</v>
      </c>
      <c r="AV21" s="19">
        <v>130</v>
      </c>
      <c r="AW21" s="19">
        <v>130</v>
      </c>
      <c r="AX21" s="19">
        <v>65</v>
      </c>
      <c r="AY21" s="19">
        <v>0</v>
      </c>
      <c r="AZ21" s="18">
        <f t="shared" si="45"/>
        <v>585</v>
      </c>
      <c r="BA21" s="20">
        <v>130</v>
      </c>
      <c r="BB21" s="20">
        <v>130</v>
      </c>
      <c r="BC21" s="19">
        <v>130</v>
      </c>
      <c r="BD21" s="19">
        <v>130</v>
      </c>
      <c r="BE21" s="20">
        <v>130</v>
      </c>
      <c r="BF21" s="19">
        <v>65</v>
      </c>
      <c r="BG21" s="19">
        <v>0</v>
      </c>
      <c r="BH21" s="18">
        <f t="shared" si="31"/>
        <v>715</v>
      </c>
      <c r="BI21" s="20">
        <v>130</v>
      </c>
      <c r="BJ21" s="20">
        <v>130</v>
      </c>
      <c r="BK21" s="19">
        <v>130</v>
      </c>
      <c r="BL21" s="19">
        <v>130</v>
      </c>
      <c r="BM21" s="20">
        <v>130</v>
      </c>
      <c r="BN21" s="19">
        <v>130</v>
      </c>
      <c r="BO21" s="19">
        <v>0</v>
      </c>
      <c r="BP21" s="18">
        <f t="shared" si="32"/>
        <v>780</v>
      </c>
      <c r="BQ21" s="20">
        <v>130</v>
      </c>
      <c r="BR21" s="20">
        <v>0</v>
      </c>
      <c r="BS21" s="19">
        <v>130</v>
      </c>
      <c r="BT21" s="19">
        <v>130</v>
      </c>
      <c r="BU21" s="20">
        <v>130</v>
      </c>
      <c r="BV21" s="19">
        <v>130</v>
      </c>
      <c r="BW21" s="19">
        <v>0</v>
      </c>
      <c r="BX21" s="18">
        <f t="shared" si="33"/>
        <v>650</v>
      </c>
      <c r="BY21" s="20">
        <v>0</v>
      </c>
      <c r="BZ21" s="20">
        <v>130</v>
      </c>
      <c r="CA21" s="19"/>
      <c r="CB21" s="19">
        <v>130</v>
      </c>
      <c r="CC21" s="20">
        <v>130</v>
      </c>
      <c r="CD21" s="19">
        <v>130</v>
      </c>
      <c r="CE21" s="19">
        <v>0</v>
      </c>
      <c r="CF21" s="18">
        <f t="shared" si="34"/>
        <v>520</v>
      </c>
      <c r="CG21" s="20">
        <v>130</v>
      </c>
      <c r="CH21" s="20">
        <v>130</v>
      </c>
      <c r="CI21" s="19">
        <v>130</v>
      </c>
      <c r="CJ21" s="19">
        <v>130</v>
      </c>
      <c r="CK21" s="20">
        <v>130</v>
      </c>
      <c r="CL21" s="19">
        <v>130</v>
      </c>
      <c r="CM21" s="19">
        <v>0</v>
      </c>
      <c r="CN21" s="18">
        <f t="shared" si="35"/>
        <v>780</v>
      </c>
      <c r="CO21" s="20">
        <v>130</v>
      </c>
      <c r="CP21" s="20">
        <v>130</v>
      </c>
      <c r="CQ21" s="19">
        <v>130</v>
      </c>
      <c r="CR21" s="19">
        <v>130</v>
      </c>
      <c r="CS21" s="20">
        <v>130</v>
      </c>
      <c r="CT21" s="19">
        <v>130</v>
      </c>
      <c r="CU21" s="19">
        <v>0</v>
      </c>
      <c r="CV21" s="300">
        <f t="shared" si="36"/>
        <v>780</v>
      </c>
      <c r="CW21" s="20">
        <v>130</v>
      </c>
      <c r="CX21" s="20">
        <v>130</v>
      </c>
      <c r="CY21" s="19">
        <v>130</v>
      </c>
      <c r="CZ21" s="19">
        <v>130</v>
      </c>
      <c r="DA21" s="20">
        <v>130</v>
      </c>
      <c r="DB21" s="19">
        <v>130</v>
      </c>
      <c r="DC21" s="19">
        <v>0</v>
      </c>
      <c r="DD21" s="300">
        <f t="shared" si="37"/>
        <v>780</v>
      </c>
      <c r="DE21" s="20">
        <v>130</v>
      </c>
      <c r="DF21" s="20">
        <v>130</v>
      </c>
      <c r="DG21" s="19">
        <v>130</v>
      </c>
      <c r="DH21" s="19">
        <v>130</v>
      </c>
      <c r="DI21" s="20">
        <v>130</v>
      </c>
      <c r="DJ21" s="19">
        <v>130</v>
      </c>
      <c r="DK21" s="19">
        <v>0</v>
      </c>
      <c r="DL21" s="300">
        <f t="shared" si="38"/>
        <v>780</v>
      </c>
    </row>
    <row r="22" spans="1:116" s="6" customFormat="1" ht="16.2" thickBot="1" x14ac:dyDescent="0.35">
      <c r="A22" s="112" t="s">
        <v>17</v>
      </c>
      <c r="B22" s="4"/>
      <c r="C22" s="4"/>
      <c r="D22" s="40"/>
      <c r="E22" s="4" t="s">
        <v>3</v>
      </c>
      <c r="F22" s="3"/>
      <c r="G22" s="26">
        <v>68</v>
      </c>
      <c r="H22" s="28">
        <v>57</v>
      </c>
      <c r="I22" s="26">
        <v>64</v>
      </c>
      <c r="J22" s="28">
        <v>56</v>
      </c>
      <c r="K22" s="28">
        <v>0</v>
      </c>
      <c r="L22" s="18">
        <f t="shared" si="39"/>
        <v>245</v>
      </c>
      <c r="M22" s="26">
        <v>63</v>
      </c>
      <c r="N22" s="28"/>
      <c r="O22" s="26">
        <v>66</v>
      </c>
      <c r="P22" s="28">
        <v>49</v>
      </c>
      <c r="Q22" s="28">
        <v>0</v>
      </c>
      <c r="R22" s="18">
        <f t="shared" si="40"/>
        <v>178</v>
      </c>
      <c r="S22" s="26">
        <v>65</v>
      </c>
      <c r="T22" s="28">
        <v>0</v>
      </c>
      <c r="U22" s="26">
        <v>60</v>
      </c>
      <c r="V22" s="28">
        <v>69</v>
      </c>
      <c r="W22" s="28">
        <v>0</v>
      </c>
      <c r="X22" s="18">
        <f t="shared" si="41"/>
        <v>194</v>
      </c>
      <c r="Y22" s="26">
        <v>63</v>
      </c>
      <c r="Z22" s="28">
        <v>0</v>
      </c>
      <c r="AA22" s="26">
        <v>59</v>
      </c>
      <c r="AB22" s="28">
        <v>57</v>
      </c>
      <c r="AC22" s="28">
        <v>0</v>
      </c>
      <c r="AD22" s="18">
        <f t="shared" si="42"/>
        <v>179</v>
      </c>
      <c r="AE22" s="26">
        <v>69.05</v>
      </c>
      <c r="AF22" s="28"/>
      <c r="AG22" s="26">
        <v>69.05</v>
      </c>
      <c r="AH22" s="28">
        <v>69.05</v>
      </c>
      <c r="AI22" s="28">
        <v>0</v>
      </c>
      <c r="AJ22" s="28">
        <v>0</v>
      </c>
      <c r="AK22" s="18">
        <f t="shared" si="43"/>
        <v>207.14999999999998</v>
      </c>
      <c r="AL22" s="26">
        <v>70</v>
      </c>
      <c r="AM22" s="28"/>
      <c r="AN22" s="26">
        <v>70</v>
      </c>
      <c r="AO22" s="28">
        <v>70</v>
      </c>
      <c r="AP22" s="28">
        <v>70</v>
      </c>
      <c r="AQ22" s="28">
        <v>0</v>
      </c>
      <c r="AR22" s="18">
        <f t="shared" si="44"/>
        <v>280</v>
      </c>
      <c r="AS22" s="26">
        <v>70</v>
      </c>
      <c r="AT22" s="28"/>
      <c r="AU22" s="26">
        <v>70</v>
      </c>
      <c r="AV22" s="28">
        <v>70</v>
      </c>
      <c r="AW22" s="28">
        <v>70</v>
      </c>
      <c r="AX22" s="28">
        <v>35</v>
      </c>
      <c r="AY22" s="28">
        <v>0</v>
      </c>
      <c r="AZ22" s="18">
        <f t="shared" si="45"/>
        <v>315</v>
      </c>
      <c r="BA22" s="26">
        <v>70</v>
      </c>
      <c r="BB22" s="26">
        <v>70</v>
      </c>
      <c r="BC22" s="28">
        <v>70</v>
      </c>
      <c r="BD22" s="28">
        <v>70</v>
      </c>
      <c r="BE22" s="26">
        <v>70</v>
      </c>
      <c r="BF22" s="28">
        <v>35</v>
      </c>
      <c r="BG22" s="28">
        <v>0</v>
      </c>
      <c r="BH22" s="18">
        <f t="shared" si="31"/>
        <v>385</v>
      </c>
      <c r="BI22" s="26"/>
      <c r="BJ22" s="26"/>
      <c r="BK22" s="28"/>
      <c r="BL22" s="28"/>
      <c r="BM22" s="26"/>
      <c r="BN22" s="28"/>
      <c r="BO22" s="28">
        <v>0</v>
      </c>
      <c r="BP22" s="18">
        <f t="shared" si="32"/>
        <v>0</v>
      </c>
      <c r="BQ22" s="26"/>
      <c r="BR22" s="26"/>
      <c r="BS22" s="28"/>
      <c r="BT22" s="28"/>
      <c r="BU22" s="26"/>
      <c r="BV22" s="28"/>
      <c r="BW22" s="28">
        <v>0</v>
      </c>
      <c r="BX22" s="18">
        <f t="shared" si="33"/>
        <v>0</v>
      </c>
      <c r="BY22" s="26"/>
      <c r="BZ22" s="26"/>
      <c r="CA22" s="28"/>
      <c r="CB22" s="28"/>
      <c r="CC22" s="26"/>
      <c r="CD22" s="28"/>
      <c r="CE22" s="28">
        <v>0</v>
      </c>
      <c r="CF22" s="18">
        <f t="shared" si="34"/>
        <v>0</v>
      </c>
      <c r="CG22" s="26"/>
      <c r="CH22" s="26"/>
      <c r="CI22" s="28"/>
      <c r="CJ22" s="28"/>
      <c r="CK22" s="26"/>
      <c r="CL22" s="28"/>
      <c r="CM22" s="28">
        <v>0</v>
      </c>
      <c r="CN22" s="18">
        <f t="shared" si="35"/>
        <v>0</v>
      </c>
      <c r="CO22" s="26"/>
      <c r="CP22" s="26"/>
      <c r="CQ22" s="28"/>
      <c r="CR22" s="28"/>
      <c r="CS22" s="26"/>
      <c r="CT22" s="28"/>
      <c r="CU22" s="28">
        <v>0</v>
      </c>
      <c r="CV22" s="300">
        <f t="shared" si="36"/>
        <v>0</v>
      </c>
      <c r="CW22" s="26"/>
      <c r="CX22" s="26"/>
      <c r="CY22" s="28"/>
      <c r="CZ22" s="28"/>
      <c r="DA22" s="26"/>
      <c r="DB22" s="28"/>
      <c r="DC22" s="28">
        <v>0</v>
      </c>
      <c r="DD22" s="300">
        <f t="shared" si="37"/>
        <v>0</v>
      </c>
      <c r="DE22" s="26"/>
      <c r="DF22" s="26"/>
      <c r="DG22" s="28"/>
      <c r="DH22" s="28"/>
      <c r="DI22" s="26"/>
      <c r="DJ22" s="28"/>
      <c r="DK22" s="28">
        <v>0</v>
      </c>
      <c r="DL22" s="300">
        <f t="shared" si="38"/>
        <v>0</v>
      </c>
    </row>
    <row r="23" spans="1:116" s="316" customFormat="1" ht="16.2" thickBot="1" x14ac:dyDescent="0.35">
      <c r="A23" s="260" t="s">
        <v>77</v>
      </c>
      <c r="B23" s="312"/>
      <c r="C23" s="312"/>
      <c r="D23" s="313"/>
      <c r="E23" s="312"/>
      <c r="F23" s="314"/>
      <c r="G23" s="315">
        <f t="shared" ref="G23:AS23" si="46">SUM(G12:G22)</f>
        <v>16172.960000000001</v>
      </c>
      <c r="H23" s="315">
        <f t="shared" si="46"/>
        <v>12994.21</v>
      </c>
      <c r="I23" s="315">
        <f t="shared" si="46"/>
        <v>15961.8</v>
      </c>
      <c r="J23" s="315">
        <f t="shared" si="46"/>
        <v>12548.59</v>
      </c>
      <c r="K23" s="315">
        <f t="shared" si="46"/>
        <v>6620</v>
      </c>
      <c r="L23" s="301">
        <f t="shared" si="46"/>
        <v>64297.56</v>
      </c>
      <c r="M23" s="315">
        <f t="shared" si="46"/>
        <v>14780.55</v>
      </c>
      <c r="N23" s="315">
        <f t="shared" si="46"/>
        <v>0</v>
      </c>
      <c r="O23" s="315">
        <f t="shared" si="46"/>
        <v>15928.380000000001</v>
      </c>
      <c r="P23" s="315">
        <f t="shared" si="46"/>
        <v>10561.61</v>
      </c>
      <c r="Q23" s="315">
        <f t="shared" si="46"/>
        <v>9530</v>
      </c>
      <c r="R23" s="301">
        <f t="shared" si="46"/>
        <v>50800.54</v>
      </c>
      <c r="S23" s="315">
        <f t="shared" si="46"/>
        <v>15457.99</v>
      </c>
      <c r="T23" s="315">
        <f t="shared" si="46"/>
        <v>0</v>
      </c>
      <c r="U23" s="315">
        <f t="shared" si="46"/>
        <v>14204.77</v>
      </c>
      <c r="V23" s="315">
        <f t="shared" si="46"/>
        <v>15048.230000000001</v>
      </c>
      <c r="W23" s="315">
        <f t="shared" si="46"/>
        <v>4690</v>
      </c>
      <c r="X23" s="301">
        <f t="shared" si="46"/>
        <v>49400.99</v>
      </c>
      <c r="Y23" s="315">
        <f t="shared" si="46"/>
        <v>13909.67</v>
      </c>
      <c r="Z23" s="315">
        <f t="shared" si="46"/>
        <v>0</v>
      </c>
      <c r="AA23" s="315">
        <f t="shared" si="46"/>
        <v>13850.29</v>
      </c>
      <c r="AB23" s="315">
        <f t="shared" si="46"/>
        <v>11917.310000000001</v>
      </c>
      <c r="AC23" s="315">
        <f t="shared" si="46"/>
        <v>5820</v>
      </c>
      <c r="AD23" s="301">
        <f t="shared" si="46"/>
        <v>45497.270000000004</v>
      </c>
      <c r="AE23" s="315">
        <f t="shared" si="46"/>
        <v>13894.82</v>
      </c>
      <c r="AF23" s="315">
        <f t="shared" si="46"/>
        <v>0</v>
      </c>
      <c r="AG23" s="315">
        <f t="shared" si="46"/>
        <v>18069.8</v>
      </c>
      <c r="AH23" s="315">
        <f t="shared" si="46"/>
        <v>15549.849999999999</v>
      </c>
      <c r="AI23" s="315">
        <f t="shared" si="46"/>
        <v>4629.96</v>
      </c>
      <c r="AJ23" s="315">
        <f t="shared" si="46"/>
        <v>0</v>
      </c>
      <c r="AK23" s="301">
        <f t="shared" si="46"/>
        <v>52144.43</v>
      </c>
      <c r="AL23" s="315">
        <f t="shared" si="46"/>
        <v>8284.39</v>
      </c>
      <c r="AM23" s="315">
        <f t="shared" si="46"/>
        <v>0</v>
      </c>
      <c r="AN23" s="315">
        <f t="shared" si="46"/>
        <v>13075.46</v>
      </c>
      <c r="AO23" s="315">
        <f t="shared" si="46"/>
        <v>11119.05</v>
      </c>
      <c r="AP23" s="315">
        <f t="shared" si="46"/>
        <v>13781.11</v>
      </c>
      <c r="AQ23" s="315">
        <f t="shared" si="46"/>
        <v>0</v>
      </c>
      <c r="AR23" s="301">
        <f t="shared" si="46"/>
        <v>46260.009999999995</v>
      </c>
      <c r="AS23" s="315">
        <f t="shared" si="46"/>
        <v>11571.119999999999</v>
      </c>
      <c r="AT23" s="315">
        <f t="shared" ref="AT23:AY23" si="47">SUM(AT12:AT22)</f>
        <v>0</v>
      </c>
      <c r="AU23" s="315">
        <f t="shared" si="47"/>
        <v>14778.279999999999</v>
      </c>
      <c r="AV23" s="315">
        <f>SUM(AV12:AV22)</f>
        <v>12018.05</v>
      </c>
      <c r="AW23" s="315">
        <f>SUM(AW12:AW22)</f>
        <v>14335.68</v>
      </c>
      <c r="AX23" s="315">
        <f t="shared" si="47"/>
        <v>8265.85</v>
      </c>
      <c r="AY23" s="315">
        <f t="shared" si="47"/>
        <v>4650</v>
      </c>
      <c r="AZ23" s="301">
        <f t="shared" ref="AZ23:BI23" si="48">SUM(AZ12:AZ22)</f>
        <v>65618.98000000001</v>
      </c>
      <c r="BA23" s="315">
        <f t="shared" si="48"/>
        <v>14530.91</v>
      </c>
      <c r="BB23" s="315">
        <f t="shared" si="48"/>
        <v>14708.66</v>
      </c>
      <c r="BC23" s="315">
        <f t="shared" si="48"/>
        <v>13737.75</v>
      </c>
      <c r="BD23" s="315">
        <f t="shared" si="48"/>
        <v>17417.919999999998</v>
      </c>
      <c r="BE23" s="315">
        <f t="shared" si="48"/>
        <v>14569.35</v>
      </c>
      <c r="BF23" s="315">
        <f t="shared" si="48"/>
        <v>5764.99</v>
      </c>
      <c r="BG23" s="315">
        <f t="shared" si="48"/>
        <v>1900</v>
      </c>
      <c r="BH23" s="301">
        <f t="shared" si="48"/>
        <v>82629.579999999987</v>
      </c>
      <c r="BI23" s="315">
        <f t="shared" si="48"/>
        <v>12455.470000000001</v>
      </c>
      <c r="BJ23" s="315">
        <f t="shared" ref="BJ23:BO23" si="49">SUM(BJ12:BJ22)</f>
        <v>12767.6</v>
      </c>
      <c r="BK23" s="315">
        <f t="shared" si="49"/>
        <v>9174.75</v>
      </c>
      <c r="BL23" s="315">
        <f t="shared" si="49"/>
        <v>15166.119999999999</v>
      </c>
      <c r="BM23" s="315">
        <f t="shared" si="49"/>
        <v>13078.1</v>
      </c>
      <c r="BN23" s="315">
        <f t="shared" si="49"/>
        <v>17471.71</v>
      </c>
      <c r="BO23" s="315">
        <f t="shared" si="49"/>
        <v>3350</v>
      </c>
      <c r="BP23" s="301">
        <f>SUM(BP12:BP22)</f>
        <v>83463.75</v>
      </c>
      <c r="BQ23" s="315">
        <f>SUM(BQ12:BQ22)</f>
        <v>12572.7</v>
      </c>
      <c r="BR23" s="315">
        <f t="shared" ref="BR23:BW23" si="50">SUM(BR12:BR22)</f>
        <v>3460.08</v>
      </c>
      <c r="BS23" s="315">
        <f t="shared" si="50"/>
        <v>15584.81</v>
      </c>
      <c r="BT23" s="315">
        <f t="shared" si="50"/>
        <v>17488.899999999998</v>
      </c>
      <c r="BU23" s="315">
        <f t="shared" si="50"/>
        <v>15340.619999999999</v>
      </c>
      <c r="BV23" s="315">
        <f t="shared" si="50"/>
        <v>20845.099999999999</v>
      </c>
      <c r="BW23" s="315">
        <f t="shared" si="50"/>
        <v>3270</v>
      </c>
      <c r="BX23" s="301">
        <f>SUM(BX12:BX22)</f>
        <v>88562.209999999992</v>
      </c>
      <c r="BY23" s="315">
        <f>SUM(BY12:BY22)</f>
        <v>4971.1000000000004</v>
      </c>
      <c r="BZ23" s="315">
        <f t="shared" ref="BZ23:CE23" si="51">SUM(BZ12:BZ22)</f>
        <v>16285.48</v>
      </c>
      <c r="CA23" s="315">
        <f t="shared" si="51"/>
        <v>887.2</v>
      </c>
      <c r="CB23" s="315">
        <f t="shared" si="51"/>
        <v>20613.699999999997</v>
      </c>
      <c r="CC23" s="315">
        <f t="shared" si="51"/>
        <v>14440.240000000002</v>
      </c>
      <c r="CD23" s="315">
        <f t="shared" si="51"/>
        <v>18656.400000000001</v>
      </c>
      <c r="CE23" s="315">
        <f t="shared" si="51"/>
        <v>10470</v>
      </c>
      <c r="CF23" s="301">
        <f>SUM(CF12:CF22)</f>
        <v>86324.12000000001</v>
      </c>
      <c r="CG23" s="315">
        <f>SUM(CG12:CG22)</f>
        <v>10765.24</v>
      </c>
      <c r="CH23" s="315">
        <f t="shared" ref="CH23:CM23" si="52">SUM(CH12:CH22)</f>
        <v>12786.539999999999</v>
      </c>
      <c r="CI23" s="315">
        <f t="shared" si="52"/>
        <v>170</v>
      </c>
      <c r="CJ23" s="315">
        <f t="shared" si="52"/>
        <v>14878.15</v>
      </c>
      <c r="CK23" s="315">
        <f t="shared" si="52"/>
        <v>13333.699999999999</v>
      </c>
      <c r="CL23" s="315">
        <f t="shared" si="52"/>
        <v>14163.06</v>
      </c>
      <c r="CM23" s="315">
        <f t="shared" si="52"/>
        <v>2000</v>
      </c>
      <c r="CN23" s="301">
        <f>SUM(CN12:CN22)</f>
        <v>68096.69</v>
      </c>
      <c r="CO23" s="315">
        <f>SUM(CO12:CO22)</f>
        <v>170</v>
      </c>
      <c r="CP23" s="315">
        <f t="shared" ref="CP23:CU23" si="53">SUM(CP12:CP22)</f>
        <v>170</v>
      </c>
      <c r="CQ23" s="315">
        <f t="shared" si="53"/>
        <v>170</v>
      </c>
      <c r="CR23" s="315">
        <f t="shared" si="53"/>
        <v>170</v>
      </c>
      <c r="CS23" s="315">
        <f t="shared" si="53"/>
        <v>170</v>
      </c>
      <c r="CT23" s="315">
        <f t="shared" si="53"/>
        <v>170</v>
      </c>
      <c r="CU23" s="315">
        <f t="shared" si="53"/>
        <v>0</v>
      </c>
      <c r="CV23" s="301">
        <f>SUM(CV12:CV22)</f>
        <v>1020</v>
      </c>
      <c r="CW23" s="315">
        <f>SUM(CW12:CW22)</f>
        <v>170</v>
      </c>
      <c r="CX23" s="315">
        <f t="shared" ref="CX23:DC23" si="54">SUM(CX12:CX22)</f>
        <v>170</v>
      </c>
      <c r="CY23" s="315">
        <f t="shared" si="54"/>
        <v>170</v>
      </c>
      <c r="CZ23" s="315">
        <f t="shared" si="54"/>
        <v>170</v>
      </c>
      <c r="DA23" s="315">
        <f t="shared" si="54"/>
        <v>170</v>
      </c>
      <c r="DB23" s="315">
        <f t="shared" si="54"/>
        <v>170</v>
      </c>
      <c r="DC23" s="315">
        <f t="shared" si="54"/>
        <v>0</v>
      </c>
      <c r="DD23" s="301">
        <f>SUM(DD12:DD22)</f>
        <v>1020</v>
      </c>
      <c r="DE23" s="315">
        <f>SUM(DE12:DE22)</f>
        <v>170</v>
      </c>
      <c r="DF23" s="315">
        <f t="shared" ref="DF23:DK23" si="55">SUM(DF12:DF22)</f>
        <v>170</v>
      </c>
      <c r="DG23" s="315">
        <f t="shared" si="55"/>
        <v>170</v>
      </c>
      <c r="DH23" s="315">
        <f t="shared" si="55"/>
        <v>170</v>
      </c>
      <c r="DI23" s="315">
        <f t="shared" si="55"/>
        <v>170</v>
      </c>
      <c r="DJ23" s="315">
        <f t="shared" si="55"/>
        <v>170</v>
      </c>
      <c r="DK23" s="315">
        <f t="shared" si="55"/>
        <v>0</v>
      </c>
      <c r="DL23" s="301">
        <f>SUM(DL12:DL22)</f>
        <v>1020</v>
      </c>
    </row>
    <row r="24" spans="1:116" x14ac:dyDescent="0.3">
      <c r="A24" s="114" t="s">
        <v>78</v>
      </c>
      <c r="B24" s="2"/>
      <c r="C24" s="2"/>
      <c r="D24" s="32"/>
      <c r="E24" s="2"/>
      <c r="F24" s="12"/>
      <c r="G24" s="30">
        <f t="shared" ref="G24:L24" si="56">G23/G4</f>
        <v>0.64653048171097349</v>
      </c>
      <c r="H24" s="30">
        <f t="shared" si="56"/>
        <v>0.65084948660155262</v>
      </c>
      <c r="I24" s="30">
        <f t="shared" si="56"/>
        <v>0.6057609108159393</v>
      </c>
      <c r="J24" s="30">
        <f t="shared" si="56"/>
        <v>0.63058241206030152</v>
      </c>
      <c r="K24" s="30">
        <f t="shared" si="56"/>
        <v>0.9131034482758621</v>
      </c>
      <c r="L24" s="29">
        <f t="shared" si="56"/>
        <v>0.65289967506092605</v>
      </c>
      <c r="M24" s="30">
        <f t="shared" ref="M24:R24" si="57">M23/M4</f>
        <v>0.64291213571117878</v>
      </c>
      <c r="N24" s="30" t="e">
        <f t="shared" si="57"/>
        <v>#DIV/0!</v>
      </c>
      <c r="O24" s="30">
        <f t="shared" si="57"/>
        <v>0.67722704081632656</v>
      </c>
      <c r="P24" s="30">
        <f t="shared" si="57"/>
        <v>0.62680178041543033</v>
      </c>
      <c r="Q24" s="30">
        <f t="shared" si="57"/>
        <v>0.93431372549019609</v>
      </c>
      <c r="R24" s="29">
        <f t="shared" si="57"/>
        <v>0.69060005437737904</v>
      </c>
      <c r="S24" s="30">
        <f t="shared" ref="S24:BH24" si="58">S23/S4</f>
        <v>0.67080324596424235</v>
      </c>
      <c r="T24" s="30" t="e">
        <f t="shared" si="58"/>
        <v>#DIV/0!</v>
      </c>
      <c r="U24" s="30">
        <f t="shared" si="58"/>
        <v>0.66783121767747999</v>
      </c>
      <c r="V24" s="30">
        <f t="shared" si="58"/>
        <v>0.60096765175718858</v>
      </c>
      <c r="W24" s="30">
        <f t="shared" si="58"/>
        <v>0.92871287128712876</v>
      </c>
      <c r="X24" s="29">
        <f t="shared" si="58"/>
        <v>0.66395610451051013</v>
      </c>
      <c r="Y24" s="30">
        <f t="shared" si="58"/>
        <v>0.63456523722627733</v>
      </c>
      <c r="Z24" s="30" t="e">
        <f t="shared" si="58"/>
        <v>#DIV/0!</v>
      </c>
      <c r="AA24" s="30">
        <f t="shared" si="58"/>
        <v>0.67430817916260954</v>
      </c>
      <c r="AB24" s="30">
        <f t="shared" si="58"/>
        <v>0.56952497013142178</v>
      </c>
      <c r="AC24" s="30">
        <f t="shared" si="58"/>
        <v>0.92380952380952386</v>
      </c>
      <c r="AD24" s="29">
        <f t="shared" si="58"/>
        <v>0.65289904570567558</v>
      </c>
      <c r="AE24" s="30">
        <f t="shared" si="58"/>
        <v>0.58901314116150916</v>
      </c>
      <c r="AF24" s="30" t="e">
        <f t="shared" si="58"/>
        <v>#DIV/0!</v>
      </c>
      <c r="AG24" s="30">
        <f t="shared" si="58"/>
        <v>0.62384947350250297</v>
      </c>
      <c r="AH24" s="30">
        <f>AH23/AH4</f>
        <v>0.56146777396641989</v>
      </c>
      <c r="AI24" s="30">
        <f t="shared" si="58"/>
        <v>0.59131034482758627</v>
      </c>
      <c r="AJ24" s="30" t="e">
        <f t="shared" si="58"/>
        <v>#DIV/0!</v>
      </c>
      <c r="AK24" s="29">
        <f t="shared" si="58"/>
        <v>0.59201214804722979</v>
      </c>
      <c r="AL24" s="30">
        <f t="shared" si="58"/>
        <v>0.60250109090909088</v>
      </c>
      <c r="AM24" s="30" t="e">
        <f t="shared" si="58"/>
        <v>#DIV/0!</v>
      </c>
      <c r="AN24" s="30">
        <f t="shared" si="58"/>
        <v>0.60144710211591534</v>
      </c>
      <c r="AO24" s="30">
        <f>AO23/AO4</f>
        <v>0.5994097035040431</v>
      </c>
      <c r="AP24" s="30">
        <f t="shared" si="58"/>
        <v>0.59962189444371927</v>
      </c>
      <c r="AQ24" s="30" t="e">
        <f t="shared" si="58"/>
        <v>#DIV/0!</v>
      </c>
      <c r="AR24" s="29">
        <f t="shared" si="58"/>
        <v>0.60059995066408733</v>
      </c>
      <c r="AS24" s="30">
        <f t="shared" si="58"/>
        <v>0.58366305170239596</v>
      </c>
      <c r="AT24" s="30" t="e">
        <f t="shared" si="58"/>
        <v>#DIV/0!</v>
      </c>
      <c r="AU24" s="30">
        <f t="shared" si="58"/>
        <v>0.57280155038759684</v>
      </c>
      <c r="AV24" s="30">
        <f>AV23/AV4</f>
        <v>0.53548807944688737</v>
      </c>
      <c r="AW24" s="30">
        <f>AW23/AW4</f>
        <v>0.59177213622291025</v>
      </c>
      <c r="AX24" s="30">
        <f t="shared" si="58"/>
        <v>0.63952417794970984</v>
      </c>
      <c r="AY24" s="30">
        <f t="shared" si="58"/>
        <v>0.93939393939393945</v>
      </c>
      <c r="AZ24" s="29">
        <f t="shared" si="58"/>
        <v>0.59562557860405607</v>
      </c>
      <c r="BA24" s="30">
        <f t="shared" si="58"/>
        <v>0.58135267053410677</v>
      </c>
      <c r="BB24" s="30">
        <f>BB23/BB4</f>
        <v>0.62606027070741466</v>
      </c>
      <c r="BC24" s="30">
        <f>BC23/BC4</f>
        <v>0.59163436692506455</v>
      </c>
      <c r="BD24" s="30">
        <f>BD23/BD4</f>
        <v>0.65101551111941691</v>
      </c>
      <c r="BE24" s="30">
        <f t="shared" si="58"/>
        <v>0.61891886151231945</v>
      </c>
      <c r="BF24" s="30">
        <f t="shared" si="58"/>
        <v>0.69457710843373488</v>
      </c>
      <c r="BG24" s="30">
        <f t="shared" si="58"/>
        <v>0.91787439613526567</v>
      </c>
      <c r="BH24" s="29">
        <f t="shared" si="58"/>
        <v>0.62421306298820001</v>
      </c>
      <c r="BI24" s="30">
        <f t="shared" ref="BI24:DL24" si="59">BI23/BI4</f>
        <v>0.59917124586837589</v>
      </c>
      <c r="BJ24" s="30">
        <f t="shared" si="59"/>
        <v>0.62900778401812985</v>
      </c>
      <c r="BK24" s="30">
        <f t="shared" si="59"/>
        <v>0.5654699537750385</v>
      </c>
      <c r="BL24" s="30">
        <f t="shared" si="59"/>
        <v>0.62059579343645144</v>
      </c>
      <c r="BM24" s="30">
        <f t="shared" si="59"/>
        <v>0.63026987951807234</v>
      </c>
      <c r="BN24" s="30">
        <f t="shared" si="59"/>
        <v>0.62453254007233416</v>
      </c>
      <c r="BO24" s="30">
        <f t="shared" si="59"/>
        <v>0.89095744680851063</v>
      </c>
      <c r="BP24" s="29">
        <f t="shared" si="59"/>
        <v>0.62177574481789299</v>
      </c>
      <c r="BQ24" s="30">
        <f t="shared" si="59"/>
        <v>0.58018920166128296</v>
      </c>
      <c r="BR24" s="30">
        <f t="shared" si="59"/>
        <v>0.69201599999999996</v>
      </c>
      <c r="BS24" s="30">
        <f t="shared" si="59"/>
        <v>0.61617087731783493</v>
      </c>
      <c r="BT24" s="30">
        <f t="shared" si="59"/>
        <v>0.60627459137157014</v>
      </c>
      <c r="BU24" s="30">
        <f t="shared" si="59"/>
        <v>0.64119623824451411</v>
      </c>
      <c r="BV24" s="30">
        <f t="shared" si="59"/>
        <v>0.65913359683794459</v>
      </c>
      <c r="BW24" s="30">
        <f t="shared" si="59"/>
        <v>0.83846153846153848</v>
      </c>
      <c r="BX24" s="29">
        <f t="shared" si="59"/>
        <v>0.63141683807513926</v>
      </c>
      <c r="BY24" s="30">
        <f t="shared" si="59"/>
        <v>0.5288404255319149</v>
      </c>
      <c r="BZ24" s="30">
        <f t="shared" si="59"/>
        <v>0.58028755188939762</v>
      </c>
      <c r="CA24" s="30">
        <f t="shared" si="59"/>
        <v>0.54596923076923076</v>
      </c>
      <c r="CB24" s="30">
        <f t="shared" si="59"/>
        <v>0.61903932491478841</v>
      </c>
      <c r="CC24" s="30">
        <f t="shared" si="59"/>
        <v>0.66541818349384829</v>
      </c>
      <c r="CD24" s="30">
        <f t="shared" si="59"/>
        <v>0.6318848433530907</v>
      </c>
      <c r="CE24" s="30">
        <f t="shared" si="59"/>
        <v>0.8338310835025684</v>
      </c>
      <c r="CF24" s="29">
        <f t="shared" si="59"/>
        <v>0.63393676356653195</v>
      </c>
      <c r="CG24" s="30">
        <f t="shared" ref="CG24:DD24" si="60">CG23/CG4</f>
        <v>0.60228488307038153</v>
      </c>
      <c r="CH24" s="30">
        <f t="shared" si="60"/>
        <v>0.55673531588801317</v>
      </c>
      <c r="CI24" s="30" t="e">
        <f t="shared" si="60"/>
        <v>#DIV/0!</v>
      </c>
      <c r="CJ24" s="30">
        <f t="shared" si="60"/>
        <v>0.61822280395578821</v>
      </c>
      <c r="CK24" s="30">
        <f t="shared" si="60"/>
        <v>0.57084082541313463</v>
      </c>
      <c r="CL24" s="30">
        <f t="shared" si="60"/>
        <v>0.67768528606638445</v>
      </c>
      <c r="CM24" s="30">
        <f t="shared" si="60"/>
        <v>0.98421321995197042</v>
      </c>
      <c r="CN24" s="29">
        <f t="shared" si="60"/>
        <v>0.6124009577661117</v>
      </c>
      <c r="CO24" s="30" t="e">
        <f t="shared" ref="CO24:CV24" si="61">CO23/CO4</f>
        <v>#DIV/0!</v>
      </c>
      <c r="CP24" s="30" t="e">
        <f t="shared" si="61"/>
        <v>#DIV/0!</v>
      </c>
      <c r="CQ24" s="30" t="e">
        <f t="shared" si="61"/>
        <v>#DIV/0!</v>
      </c>
      <c r="CR24" s="30" t="e">
        <f t="shared" si="61"/>
        <v>#DIV/0!</v>
      </c>
      <c r="CS24" s="30" t="e">
        <f t="shared" si="61"/>
        <v>#DIV/0!</v>
      </c>
      <c r="CT24" s="30" t="e">
        <f t="shared" si="61"/>
        <v>#DIV/0!</v>
      </c>
      <c r="CU24" s="30" t="e">
        <f t="shared" si="61"/>
        <v>#DIV/0!</v>
      </c>
      <c r="CV24" s="302" t="e">
        <f t="shared" si="61"/>
        <v>#DIV/0!</v>
      </c>
      <c r="CW24" s="30" t="e">
        <f t="shared" si="60"/>
        <v>#DIV/0!</v>
      </c>
      <c r="CX24" s="30" t="e">
        <f t="shared" si="60"/>
        <v>#DIV/0!</v>
      </c>
      <c r="CY24" s="30" t="e">
        <f t="shared" si="60"/>
        <v>#DIV/0!</v>
      </c>
      <c r="CZ24" s="30" t="e">
        <f t="shared" si="60"/>
        <v>#DIV/0!</v>
      </c>
      <c r="DA24" s="30" t="e">
        <f t="shared" si="60"/>
        <v>#DIV/0!</v>
      </c>
      <c r="DB24" s="30" t="e">
        <f t="shared" si="60"/>
        <v>#DIV/0!</v>
      </c>
      <c r="DC24" s="30" t="e">
        <f t="shared" si="60"/>
        <v>#DIV/0!</v>
      </c>
      <c r="DD24" s="302" t="e">
        <f t="shared" si="60"/>
        <v>#DIV/0!</v>
      </c>
      <c r="DE24" s="30" t="e">
        <f t="shared" si="59"/>
        <v>#DIV/0!</v>
      </c>
      <c r="DF24" s="30" t="e">
        <f t="shared" si="59"/>
        <v>#DIV/0!</v>
      </c>
      <c r="DG24" s="30" t="e">
        <f t="shared" si="59"/>
        <v>#DIV/0!</v>
      </c>
      <c r="DH24" s="30" t="e">
        <f t="shared" si="59"/>
        <v>#DIV/0!</v>
      </c>
      <c r="DI24" s="30" t="e">
        <f t="shared" si="59"/>
        <v>#DIV/0!</v>
      </c>
      <c r="DJ24" s="30" t="e">
        <f t="shared" si="59"/>
        <v>#DIV/0!</v>
      </c>
      <c r="DK24" s="30" t="e">
        <f t="shared" si="59"/>
        <v>#DIV/0!</v>
      </c>
      <c r="DL24" s="302" t="e">
        <f t="shared" si="59"/>
        <v>#DIV/0!</v>
      </c>
    </row>
    <row r="25" spans="1:116" x14ac:dyDescent="0.3">
      <c r="A25" s="114"/>
      <c r="B25" s="2"/>
      <c r="C25" s="2"/>
      <c r="D25" s="32"/>
      <c r="E25" s="2"/>
      <c r="F25" s="12"/>
      <c r="G25" s="30"/>
      <c r="H25" s="30"/>
      <c r="I25" s="30"/>
      <c r="J25" s="30"/>
      <c r="K25" s="30"/>
      <c r="L25" s="29"/>
      <c r="M25" s="30"/>
      <c r="N25" s="30"/>
      <c r="O25" s="30"/>
      <c r="P25" s="30"/>
      <c r="Q25" s="30"/>
      <c r="R25" s="29"/>
      <c r="S25" s="30"/>
      <c r="T25" s="30"/>
      <c r="U25" s="30"/>
      <c r="V25" s="30"/>
      <c r="W25" s="30"/>
      <c r="X25" s="29"/>
      <c r="Y25" s="30"/>
      <c r="Z25" s="30"/>
      <c r="AA25" s="30"/>
      <c r="AB25" s="30"/>
      <c r="AC25" s="30"/>
      <c r="AD25" s="29"/>
      <c r="AE25" s="30"/>
      <c r="AF25" s="30"/>
      <c r="AG25" s="30"/>
      <c r="AH25" s="30"/>
      <c r="AI25" s="30"/>
      <c r="AJ25" s="30"/>
      <c r="AK25" s="29"/>
      <c r="AL25" s="30"/>
      <c r="AM25" s="30"/>
      <c r="AN25" s="30"/>
      <c r="AO25" s="30"/>
      <c r="AP25" s="30"/>
      <c r="AQ25" s="30"/>
      <c r="AR25" s="29"/>
      <c r="AS25" s="30"/>
      <c r="AT25" s="30"/>
      <c r="AU25" s="30"/>
      <c r="AV25" s="30"/>
      <c r="AW25" s="30"/>
      <c r="AX25" s="30"/>
      <c r="AY25" s="30"/>
      <c r="AZ25" s="29"/>
      <c r="BA25" s="30"/>
      <c r="BB25" s="30"/>
      <c r="BC25" s="30"/>
      <c r="BD25" s="30"/>
      <c r="BE25" s="30"/>
      <c r="BF25" s="30"/>
      <c r="BG25" s="30"/>
      <c r="BH25" s="29"/>
      <c r="BI25" s="30"/>
      <c r="BJ25" s="30"/>
      <c r="BK25" s="30"/>
      <c r="BL25" s="30"/>
      <c r="BM25" s="30"/>
      <c r="BN25" s="30"/>
      <c r="BO25" s="30"/>
      <c r="BP25" s="29"/>
      <c r="BQ25" s="30"/>
      <c r="BR25" s="30"/>
      <c r="BS25" s="30"/>
      <c r="BT25" s="30"/>
      <c r="BU25" s="30"/>
      <c r="BV25" s="30"/>
      <c r="BW25" s="30"/>
      <c r="BX25" s="29"/>
      <c r="BY25" s="30"/>
      <c r="BZ25" s="30"/>
      <c r="CA25" s="30"/>
      <c r="CB25" s="30"/>
      <c r="CC25" s="30"/>
      <c r="CD25" s="30"/>
      <c r="CE25" s="30"/>
      <c r="CF25" s="29"/>
      <c r="CG25" s="30"/>
      <c r="CH25" s="30"/>
      <c r="CI25" s="30"/>
      <c r="CJ25" s="30"/>
      <c r="CK25" s="30"/>
      <c r="CL25" s="30"/>
      <c r="CM25" s="30"/>
      <c r="CN25" s="29"/>
      <c r="CO25" s="30"/>
      <c r="CP25" s="30"/>
      <c r="CQ25" s="30"/>
      <c r="CR25" s="30"/>
      <c r="CS25" s="30"/>
      <c r="CT25" s="30"/>
      <c r="CU25" s="30"/>
      <c r="CV25" s="302"/>
      <c r="CW25" s="30"/>
      <c r="CX25" s="30"/>
      <c r="CY25" s="30"/>
      <c r="CZ25" s="30"/>
      <c r="DA25" s="30"/>
      <c r="DB25" s="30"/>
      <c r="DC25" s="30"/>
      <c r="DD25" s="302"/>
      <c r="DE25" s="30"/>
      <c r="DF25" s="30"/>
      <c r="DG25" s="30"/>
      <c r="DH25" s="30"/>
      <c r="DI25" s="30"/>
      <c r="DJ25" s="30"/>
      <c r="DK25" s="30"/>
      <c r="DL25" s="302"/>
    </row>
    <row r="26" spans="1:116" x14ac:dyDescent="0.3">
      <c r="A26" s="114" t="s">
        <v>16</v>
      </c>
      <c r="B26" s="2"/>
      <c r="D26" s="11"/>
      <c r="E26" s="2" t="s">
        <v>14</v>
      </c>
      <c r="F26" s="12">
        <v>0.17</v>
      </c>
      <c r="G26" s="20">
        <f>G6*$F26</f>
        <v>1989.68</v>
      </c>
      <c r="H26" s="19">
        <f>H6*$F26</f>
        <v>1521.3300000000002</v>
      </c>
      <c r="I26" s="20">
        <f>I6*$F26</f>
        <v>2074.17</v>
      </c>
      <c r="J26" s="19">
        <f>J6*$F26</f>
        <v>1541.73</v>
      </c>
      <c r="K26" s="19">
        <f>K6*$F26</f>
        <v>0</v>
      </c>
      <c r="L26" s="18">
        <f>SUM(G26:K26)</f>
        <v>7126.91</v>
      </c>
      <c r="M26" s="20">
        <f>M6*$F26</f>
        <v>1729.5800000000002</v>
      </c>
      <c r="N26" s="19">
        <f>N6*$F26</f>
        <v>0</v>
      </c>
      <c r="O26" s="20">
        <f>O6*$F26</f>
        <v>1855.21</v>
      </c>
      <c r="P26" s="19">
        <f>P6*$F26</f>
        <v>1345.72</v>
      </c>
      <c r="Q26" s="19">
        <f>Q6*$F26</f>
        <v>0</v>
      </c>
      <c r="R26" s="18">
        <f>SUM(M26:Q26)</f>
        <v>4930.51</v>
      </c>
      <c r="S26" s="20">
        <f>S6*$F26</f>
        <v>1810.3300000000002</v>
      </c>
      <c r="T26" s="19">
        <f>T6*$F26</f>
        <v>0</v>
      </c>
      <c r="U26" s="20">
        <f>U6*$F26</f>
        <v>1573.8600000000001</v>
      </c>
      <c r="V26" s="19">
        <f>V6*$F26</f>
        <v>1825.97</v>
      </c>
      <c r="W26" s="19">
        <f>W6*$F26</f>
        <v>0</v>
      </c>
      <c r="X26" s="18">
        <f>SUM(S26:W26)</f>
        <v>5210.1600000000008</v>
      </c>
      <c r="Y26" s="20">
        <f>Y6*$F26</f>
        <v>1653.5900000000001</v>
      </c>
      <c r="Z26" s="19">
        <f>Z6*$F26</f>
        <v>0</v>
      </c>
      <c r="AA26" s="20">
        <f>AA6*$F26</f>
        <v>1659.2</v>
      </c>
      <c r="AB26" s="19">
        <f>AB6*$F26</f>
        <v>1601.5700000000002</v>
      </c>
      <c r="AC26" s="19">
        <f>AC6*$F26</f>
        <v>0</v>
      </c>
      <c r="AD26" s="18">
        <f>SUM(Y26:AC26)</f>
        <v>4914.3600000000006</v>
      </c>
      <c r="AE26" s="20">
        <f t="shared" ref="AE26:AJ26" si="62">AE6*$F26</f>
        <v>1812.71</v>
      </c>
      <c r="AF26" s="19">
        <f t="shared" si="62"/>
        <v>0</v>
      </c>
      <c r="AG26" s="20">
        <f t="shared" si="62"/>
        <v>2205.0700000000002</v>
      </c>
      <c r="AH26" s="19">
        <f t="shared" si="62"/>
        <v>2089.6400000000003</v>
      </c>
      <c r="AI26" s="19">
        <f t="shared" si="62"/>
        <v>653.99</v>
      </c>
      <c r="AJ26" s="19">
        <f t="shared" si="62"/>
        <v>0</v>
      </c>
      <c r="AK26" s="18">
        <f>SUM(AE26:AJ26)</f>
        <v>6761.41</v>
      </c>
      <c r="AL26" s="20">
        <f t="shared" ref="AL26:AQ26" si="63">AL6*$F26</f>
        <v>998.92000000000007</v>
      </c>
      <c r="AM26" s="19">
        <f t="shared" si="63"/>
        <v>0</v>
      </c>
      <c r="AN26" s="20">
        <f t="shared" si="63"/>
        <v>1630.3000000000002</v>
      </c>
      <c r="AO26" s="19">
        <f t="shared" si="63"/>
        <v>1564</v>
      </c>
      <c r="AP26" s="19">
        <f t="shared" si="63"/>
        <v>1745.5600000000002</v>
      </c>
      <c r="AQ26" s="19">
        <f t="shared" si="63"/>
        <v>0</v>
      </c>
      <c r="AR26" s="18">
        <f>SUM(AL26:AQ26)</f>
        <v>5938.7800000000007</v>
      </c>
      <c r="AS26" s="20">
        <f t="shared" ref="AS26:AY26" si="64">AS6*$F26</f>
        <v>1367.3100000000002</v>
      </c>
      <c r="AT26" s="19">
        <f t="shared" si="64"/>
        <v>0</v>
      </c>
      <c r="AU26" s="20">
        <f t="shared" si="64"/>
        <v>1835.15</v>
      </c>
      <c r="AV26" s="19">
        <f t="shared" si="64"/>
        <v>1734.8500000000001</v>
      </c>
      <c r="AW26" s="19">
        <f>AW6*$F26</f>
        <v>1800.64</v>
      </c>
      <c r="AX26" s="19">
        <f t="shared" si="64"/>
        <v>1038.3600000000001</v>
      </c>
      <c r="AY26" s="19">
        <f t="shared" si="64"/>
        <v>0</v>
      </c>
      <c r="AZ26" s="18">
        <f>SUM(AS26:AY26)</f>
        <v>7776.3100000000013</v>
      </c>
      <c r="BA26" s="20">
        <f t="shared" ref="BA26:BG26" si="65">BA6*$F26</f>
        <v>1870.0000000000002</v>
      </c>
      <c r="BB26" s="20">
        <f t="shared" si="65"/>
        <v>1675.8600000000001</v>
      </c>
      <c r="BC26" s="19">
        <f t="shared" si="65"/>
        <v>1700.0000000000002</v>
      </c>
      <c r="BD26" s="19">
        <f t="shared" si="65"/>
        <v>2063.63</v>
      </c>
      <c r="BE26" s="20">
        <f t="shared" si="65"/>
        <v>1700.0000000000002</v>
      </c>
      <c r="BF26" s="19">
        <f t="shared" si="65"/>
        <v>663</v>
      </c>
      <c r="BG26" s="19">
        <f t="shared" si="65"/>
        <v>0</v>
      </c>
      <c r="BH26" s="18">
        <f>SUM(BA26:BG26)</f>
        <v>9672.4900000000016</v>
      </c>
      <c r="BI26" s="20">
        <f t="shared" ref="BI26:BO26" si="66">BI6*$F26</f>
        <v>1530</v>
      </c>
      <c r="BJ26" s="20">
        <f t="shared" si="66"/>
        <v>1530</v>
      </c>
      <c r="BK26" s="19">
        <f t="shared" si="66"/>
        <v>1190</v>
      </c>
      <c r="BL26" s="19">
        <f t="shared" si="66"/>
        <v>1870.0000000000002</v>
      </c>
      <c r="BM26" s="20">
        <f t="shared" si="66"/>
        <v>1530</v>
      </c>
      <c r="BN26" s="19">
        <f t="shared" si="66"/>
        <v>2040.0000000000002</v>
      </c>
      <c r="BO26" s="19">
        <f t="shared" si="66"/>
        <v>0</v>
      </c>
      <c r="BP26" s="18">
        <f>SUM(BI26:BO26)</f>
        <v>9690</v>
      </c>
      <c r="BQ26" s="20">
        <f t="shared" ref="BQ26:BW26" si="67">BQ6*$F26</f>
        <v>1530</v>
      </c>
      <c r="BR26" s="20">
        <f t="shared" si="67"/>
        <v>425.00000000000006</v>
      </c>
      <c r="BS26" s="19">
        <f t="shared" si="67"/>
        <v>1955.0000000000002</v>
      </c>
      <c r="BT26" s="19">
        <f t="shared" si="67"/>
        <v>2040.0000000000002</v>
      </c>
      <c r="BU26" s="20">
        <f t="shared" si="67"/>
        <v>1700.0000000000002</v>
      </c>
      <c r="BV26" s="19">
        <f t="shared" si="67"/>
        <v>2550</v>
      </c>
      <c r="BW26" s="19">
        <f t="shared" si="67"/>
        <v>0</v>
      </c>
      <c r="BX26" s="18">
        <f>SUM(BQ26:BW26)</f>
        <v>10200</v>
      </c>
      <c r="BY26" s="20">
        <f t="shared" ref="BY26:CE26" si="68">BY6*$F26</f>
        <v>595</v>
      </c>
      <c r="BZ26" s="20">
        <f t="shared" si="68"/>
        <v>2040.0000000000002</v>
      </c>
      <c r="CA26" s="19">
        <f t="shared" si="68"/>
        <v>93.5</v>
      </c>
      <c r="CB26" s="19">
        <f t="shared" si="68"/>
        <v>2407.88</v>
      </c>
      <c r="CC26" s="20">
        <f t="shared" si="68"/>
        <v>1668.21</v>
      </c>
      <c r="CD26" s="19">
        <f t="shared" si="68"/>
        <v>2185.69</v>
      </c>
      <c r="CE26" s="19">
        <f t="shared" si="68"/>
        <v>0</v>
      </c>
      <c r="CF26" s="18">
        <f>SUM(BY26:CE26)</f>
        <v>8990.2800000000007</v>
      </c>
      <c r="CG26" s="20">
        <f t="shared" ref="CG26:CM26" si="69">CG6*$F26</f>
        <v>1424.94</v>
      </c>
      <c r="CH26" s="20">
        <f t="shared" si="69"/>
        <v>1665.3200000000002</v>
      </c>
      <c r="CI26" s="19">
        <f t="shared" si="69"/>
        <v>0</v>
      </c>
      <c r="CJ26" s="19">
        <f t="shared" si="69"/>
        <v>1848.5800000000002</v>
      </c>
      <c r="CK26" s="20">
        <f t="shared" si="69"/>
        <v>1577.43</v>
      </c>
      <c r="CL26" s="19">
        <f t="shared" si="69"/>
        <v>1507.22</v>
      </c>
      <c r="CM26" s="19">
        <f t="shared" si="69"/>
        <v>0</v>
      </c>
      <c r="CN26" s="18">
        <f>SUM(CG26:CM26)</f>
        <v>8023.4900000000007</v>
      </c>
      <c r="CO26" s="20">
        <f t="shared" ref="CO26:CU26" si="70">CO6*$F26</f>
        <v>0</v>
      </c>
      <c r="CP26" s="20">
        <f t="shared" si="70"/>
        <v>0</v>
      </c>
      <c r="CQ26" s="19">
        <f t="shared" si="70"/>
        <v>0</v>
      </c>
      <c r="CR26" s="19">
        <f t="shared" si="70"/>
        <v>0</v>
      </c>
      <c r="CS26" s="20">
        <f t="shared" si="70"/>
        <v>0</v>
      </c>
      <c r="CT26" s="19">
        <f t="shared" si="70"/>
        <v>0</v>
      </c>
      <c r="CU26" s="19">
        <f t="shared" si="70"/>
        <v>0</v>
      </c>
      <c r="CV26" s="300">
        <f>SUM(CO26:CU26)</f>
        <v>0</v>
      </c>
      <c r="CW26" s="20">
        <f t="shared" ref="CW26:DC26" si="71">CW6*$F26</f>
        <v>0</v>
      </c>
      <c r="CX26" s="20">
        <f t="shared" si="71"/>
        <v>0</v>
      </c>
      <c r="CY26" s="19">
        <f t="shared" si="71"/>
        <v>0</v>
      </c>
      <c r="CZ26" s="19">
        <f t="shared" si="71"/>
        <v>0</v>
      </c>
      <c r="DA26" s="20">
        <f t="shared" si="71"/>
        <v>0</v>
      </c>
      <c r="DB26" s="19">
        <f t="shared" si="71"/>
        <v>0</v>
      </c>
      <c r="DC26" s="19">
        <f t="shared" si="71"/>
        <v>0</v>
      </c>
      <c r="DD26" s="300">
        <f>SUM(CW26:DC26)</f>
        <v>0</v>
      </c>
      <c r="DE26" s="20">
        <f t="shared" ref="DE26:DK26" si="72">DE6*$F26</f>
        <v>0</v>
      </c>
      <c r="DF26" s="20">
        <f t="shared" si="72"/>
        <v>0</v>
      </c>
      <c r="DG26" s="19">
        <f t="shared" si="72"/>
        <v>0</v>
      </c>
      <c r="DH26" s="19">
        <f t="shared" si="72"/>
        <v>0</v>
      </c>
      <c r="DI26" s="20">
        <f t="shared" si="72"/>
        <v>0</v>
      </c>
      <c r="DJ26" s="19">
        <f t="shared" si="72"/>
        <v>0</v>
      </c>
      <c r="DK26" s="19">
        <f t="shared" si="72"/>
        <v>0</v>
      </c>
      <c r="DL26" s="300">
        <f>SUM(DE26:DK26)</f>
        <v>0</v>
      </c>
    </row>
    <row r="27" spans="1:116" s="6" customFormat="1" ht="16.2" thickBot="1" x14ac:dyDescent="0.35">
      <c r="A27" s="112" t="s">
        <v>15</v>
      </c>
      <c r="B27" s="4"/>
      <c r="C27" s="4"/>
      <c r="D27" s="5"/>
      <c r="E27" s="4" t="s">
        <v>14</v>
      </c>
      <c r="F27" s="3">
        <v>0.22</v>
      </c>
      <c r="G27" s="26">
        <f>G6*$F27</f>
        <v>2574.88</v>
      </c>
      <c r="H27" s="28">
        <f>H6*$F27</f>
        <v>1968.78</v>
      </c>
      <c r="I27" s="26">
        <f>I6*$F27</f>
        <v>2684.22</v>
      </c>
      <c r="J27" s="28">
        <f>J6*$F27</f>
        <v>1995.18</v>
      </c>
      <c r="K27" s="28">
        <f>K6*$F27</f>
        <v>0</v>
      </c>
      <c r="L27" s="25">
        <f>SUM(G27:K27)</f>
        <v>9223.06</v>
      </c>
      <c r="M27" s="26">
        <f>M6*$F27</f>
        <v>2238.2800000000002</v>
      </c>
      <c r="N27" s="28">
        <f>N6*$F27</f>
        <v>0</v>
      </c>
      <c r="O27" s="26">
        <f>O6*$F27</f>
        <v>2400.86</v>
      </c>
      <c r="P27" s="28">
        <f>P6*$F27</f>
        <v>1741.52</v>
      </c>
      <c r="Q27" s="28">
        <f>Q6*$F27</f>
        <v>0</v>
      </c>
      <c r="R27" s="25">
        <f>SUM(M27:Q27)</f>
        <v>6380.66</v>
      </c>
      <c r="S27" s="26">
        <f>S6*$F27</f>
        <v>2342.7800000000002</v>
      </c>
      <c r="T27" s="28">
        <f>T6*$F27</f>
        <v>0</v>
      </c>
      <c r="U27" s="26">
        <f>U6*$F27</f>
        <v>2036.76</v>
      </c>
      <c r="V27" s="28">
        <f>V6*$F27</f>
        <v>2363.02</v>
      </c>
      <c r="W27" s="28">
        <f>W6*$F27</f>
        <v>0</v>
      </c>
      <c r="X27" s="25">
        <f>SUM(S27:W27)</f>
        <v>6742.5599999999995</v>
      </c>
      <c r="Y27" s="26">
        <f>Y6*$F27</f>
        <v>2139.94</v>
      </c>
      <c r="Z27" s="28">
        <f>Z6*$F27</f>
        <v>0</v>
      </c>
      <c r="AA27" s="26">
        <f>AA6*$F27</f>
        <v>2147.1999999999998</v>
      </c>
      <c r="AB27" s="28">
        <f>AB6*$F27</f>
        <v>2072.62</v>
      </c>
      <c r="AC27" s="28">
        <f>AC6*$F27</f>
        <v>0</v>
      </c>
      <c r="AD27" s="25">
        <f>SUM(Y27:AC27)</f>
        <v>6359.7599999999993</v>
      </c>
      <c r="AE27" s="26">
        <f t="shared" ref="AE27:AJ27" si="73">AE6*$F27</f>
        <v>2345.86</v>
      </c>
      <c r="AF27" s="28">
        <f t="shared" si="73"/>
        <v>0</v>
      </c>
      <c r="AG27" s="26">
        <f t="shared" si="73"/>
        <v>2853.62</v>
      </c>
      <c r="AH27" s="28">
        <f t="shared" si="73"/>
        <v>2704.2400000000002</v>
      </c>
      <c r="AI27" s="28">
        <f t="shared" si="73"/>
        <v>846.34</v>
      </c>
      <c r="AJ27" s="28">
        <f t="shared" si="73"/>
        <v>0</v>
      </c>
      <c r="AK27" s="25">
        <f>SUM(AE27:AJ27)</f>
        <v>8750.06</v>
      </c>
      <c r="AL27" s="26">
        <f t="shared" ref="AL27:AQ27" si="74">AL6*$F27</f>
        <v>1292.72</v>
      </c>
      <c r="AM27" s="28">
        <f t="shared" si="74"/>
        <v>0</v>
      </c>
      <c r="AN27" s="26">
        <f t="shared" si="74"/>
        <v>2109.8000000000002</v>
      </c>
      <c r="AO27" s="28">
        <f t="shared" si="74"/>
        <v>2024</v>
      </c>
      <c r="AP27" s="28">
        <f t="shared" si="74"/>
        <v>2258.96</v>
      </c>
      <c r="AQ27" s="28">
        <f t="shared" si="74"/>
        <v>0</v>
      </c>
      <c r="AR27" s="25">
        <f>SUM(AL27:AQ27)</f>
        <v>7685.4800000000005</v>
      </c>
      <c r="AS27" s="26">
        <f t="shared" ref="AS27:AY27" si="75">AS6*$F27</f>
        <v>1769.46</v>
      </c>
      <c r="AT27" s="28">
        <f t="shared" si="75"/>
        <v>0</v>
      </c>
      <c r="AU27" s="26">
        <f t="shared" si="75"/>
        <v>2374.9</v>
      </c>
      <c r="AV27" s="28">
        <f t="shared" si="75"/>
        <v>2245.1</v>
      </c>
      <c r="AW27" s="28">
        <f>AW6*$F27</f>
        <v>2330.2400000000002</v>
      </c>
      <c r="AX27" s="28">
        <f t="shared" si="75"/>
        <v>1343.76</v>
      </c>
      <c r="AY27" s="28">
        <f t="shared" si="75"/>
        <v>0</v>
      </c>
      <c r="AZ27" s="25">
        <f>SUM(AS27:AY27)</f>
        <v>10063.460000000001</v>
      </c>
      <c r="BA27" s="26">
        <f t="shared" ref="BA27:BG27" si="76">BA6*$F27</f>
        <v>2420</v>
      </c>
      <c r="BB27" s="26">
        <f t="shared" si="76"/>
        <v>2168.7600000000002</v>
      </c>
      <c r="BC27" s="28">
        <f t="shared" si="76"/>
        <v>2200</v>
      </c>
      <c r="BD27" s="28">
        <f t="shared" si="76"/>
        <v>2670.58</v>
      </c>
      <c r="BE27" s="26">
        <f t="shared" si="76"/>
        <v>2200</v>
      </c>
      <c r="BF27" s="28">
        <f t="shared" si="76"/>
        <v>858</v>
      </c>
      <c r="BG27" s="28">
        <f t="shared" si="76"/>
        <v>0</v>
      </c>
      <c r="BH27" s="25">
        <f>SUM(BA27:BG27)</f>
        <v>12517.34</v>
      </c>
      <c r="BI27" s="26">
        <f t="shared" ref="BI27:BO27" si="77">BI6*$F27</f>
        <v>1980</v>
      </c>
      <c r="BJ27" s="26">
        <f t="shared" si="77"/>
        <v>1980</v>
      </c>
      <c r="BK27" s="28">
        <f t="shared" si="77"/>
        <v>1540</v>
      </c>
      <c r="BL27" s="28">
        <f t="shared" si="77"/>
        <v>2420</v>
      </c>
      <c r="BM27" s="26">
        <f t="shared" si="77"/>
        <v>1980</v>
      </c>
      <c r="BN27" s="28">
        <f t="shared" si="77"/>
        <v>2640</v>
      </c>
      <c r="BO27" s="28">
        <f t="shared" si="77"/>
        <v>0</v>
      </c>
      <c r="BP27" s="25">
        <f>SUM(BI27:BO27)</f>
        <v>12540</v>
      </c>
      <c r="BQ27" s="26">
        <f t="shared" ref="BQ27:BW27" si="78">BQ6*$F27</f>
        <v>1980</v>
      </c>
      <c r="BR27" s="26">
        <f t="shared" si="78"/>
        <v>550</v>
      </c>
      <c r="BS27" s="28">
        <f t="shared" si="78"/>
        <v>2530</v>
      </c>
      <c r="BT27" s="28">
        <f t="shared" si="78"/>
        <v>2640</v>
      </c>
      <c r="BU27" s="26">
        <f t="shared" si="78"/>
        <v>2200</v>
      </c>
      <c r="BV27" s="28">
        <f t="shared" si="78"/>
        <v>3300</v>
      </c>
      <c r="BW27" s="28">
        <f t="shared" si="78"/>
        <v>0</v>
      </c>
      <c r="BX27" s="25">
        <f>SUM(BQ27:BW27)</f>
        <v>13200</v>
      </c>
      <c r="BY27" s="26">
        <f t="shared" ref="BY27:CE27" si="79">BY6*$F27</f>
        <v>770</v>
      </c>
      <c r="BZ27" s="26">
        <f t="shared" si="79"/>
        <v>2640</v>
      </c>
      <c r="CA27" s="28">
        <f t="shared" si="79"/>
        <v>121</v>
      </c>
      <c r="CB27" s="28">
        <f t="shared" si="79"/>
        <v>3116.08</v>
      </c>
      <c r="CC27" s="26">
        <f t="shared" si="79"/>
        <v>2158.86</v>
      </c>
      <c r="CD27" s="28">
        <f t="shared" si="79"/>
        <v>2828.54</v>
      </c>
      <c r="CE27" s="28">
        <f t="shared" si="79"/>
        <v>0</v>
      </c>
      <c r="CF27" s="25">
        <f>SUM(BY27:CE27)</f>
        <v>11634.48</v>
      </c>
      <c r="CG27" s="26">
        <f t="shared" ref="CG27:CM27" si="80">CG6*$F27</f>
        <v>1844.04</v>
      </c>
      <c r="CH27" s="26">
        <f t="shared" si="80"/>
        <v>2155.12</v>
      </c>
      <c r="CI27" s="28">
        <f t="shared" si="80"/>
        <v>0</v>
      </c>
      <c r="CJ27" s="28">
        <f t="shared" si="80"/>
        <v>2392.2800000000002</v>
      </c>
      <c r="CK27" s="26">
        <f t="shared" si="80"/>
        <v>2041.38</v>
      </c>
      <c r="CL27" s="28">
        <f t="shared" si="80"/>
        <v>1950.52</v>
      </c>
      <c r="CM27" s="28">
        <f t="shared" si="80"/>
        <v>0</v>
      </c>
      <c r="CN27" s="25">
        <f>SUM(CG27:CM27)</f>
        <v>10383.34</v>
      </c>
      <c r="CO27" s="26">
        <f t="shared" ref="CO27:CU27" si="81">CO6*$F27</f>
        <v>0</v>
      </c>
      <c r="CP27" s="26">
        <f t="shared" si="81"/>
        <v>0</v>
      </c>
      <c r="CQ27" s="28">
        <f t="shared" si="81"/>
        <v>0</v>
      </c>
      <c r="CR27" s="28">
        <f t="shared" si="81"/>
        <v>0</v>
      </c>
      <c r="CS27" s="26">
        <f t="shared" si="81"/>
        <v>0</v>
      </c>
      <c r="CT27" s="28">
        <f t="shared" si="81"/>
        <v>0</v>
      </c>
      <c r="CU27" s="28">
        <f t="shared" si="81"/>
        <v>0</v>
      </c>
      <c r="CV27" s="294">
        <f>SUM(CO27:CU27)</f>
        <v>0</v>
      </c>
      <c r="CW27" s="26">
        <f t="shared" ref="CW27:DC27" si="82">CW6*$F27</f>
        <v>0</v>
      </c>
      <c r="CX27" s="26">
        <f t="shared" si="82"/>
        <v>0</v>
      </c>
      <c r="CY27" s="28">
        <f t="shared" si="82"/>
        <v>0</v>
      </c>
      <c r="CZ27" s="28">
        <f t="shared" si="82"/>
        <v>0</v>
      </c>
      <c r="DA27" s="26">
        <f t="shared" si="82"/>
        <v>0</v>
      </c>
      <c r="DB27" s="28">
        <f t="shared" si="82"/>
        <v>0</v>
      </c>
      <c r="DC27" s="28">
        <f t="shared" si="82"/>
        <v>0</v>
      </c>
      <c r="DD27" s="294">
        <f>SUM(CW27:DC27)</f>
        <v>0</v>
      </c>
      <c r="DE27" s="26">
        <f t="shared" ref="DE27:DK27" si="83">DE6*$F27</f>
        <v>0</v>
      </c>
      <c r="DF27" s="26">
        <f t="shared" si="83"/>
        <v>0</v>
      </c>
      <c r="DG27" s="28">
        <f t="shared" si="83"/>
        <v>0</v>
      </c>
      <c r="DH27" s="28">
        <f t="shared" si="83"/>
        <v>0</v>
      </c>
      <c r="DI27" s="26">
        <f t="shared" si="83"/>
        <v>0</v>
      </c>
      <c r="DJ27" s="28">
        <f t="shared" si="83"/>
        <v>0</v>
      </c>
      <c r="DK27" s="28">
        <f t="shared" si="83"/>
        <v>0</v>
      </c>
      <c r="DL27" s="294">
        <f>SUM(DE27:DK27)</f>
        <v>0</v>
      </c>
    </row>
    <row r="28" spans="1:116" s="320" customFormat="1" ht="16.2" thickBot="1" x14ac:dyDescent="0.35">
      <c r="A28" s="261"/>
      <c r="B28" s="317"/>
      <c r="C28" s="317"/>
      <c r="D28" s="318"/>
      <c r="E28" s="317"/>
      <c r="F28" s="306"/>
      <c r="G28" s="319">
        <f t="shared" ref="G28:L28" si="84">SUM(G26:G27)</f>
        <v>4564.5600000000004</v>
      </c>
      <c r="H28" s="319">
        <f t="shared" si="84"/>
        <v>3490.11</v>
      </c>
      <c r="I28" s="319">
        <f t="shared" si="84"/>
        <v>4758.3899999999994</v>
      </c>
      <c r="J28" s="319">
        <f t="shared" si="84"/>
        <v>3536.91</v>
      </c>
      <c r="K28" s="319">
        <f t="shared" si="84"/>
        <v>0</v>
      </c>
      <c r="L28" s="294">
        <f t="shared" si="84"/>
        <v>16349.97</v>
      </c>
      <c r="M28" s="319">
        <f t="shared" ref="M28:R28" si="85">SUM(M26:M27)</f>
        <v>3967.8600000000006</v>
      </c>
      <c r="N28" s="319">
        <f t="shared" si="85"/>
        <v>0</v>
      </c>
      <c r="O28" s="319">
        <f t="shared" si="85"/>
        <v>4256.07</v>
      </c>
      <c r="P28" s="319">
        <f t="shared" si="85"/>
        <v>3087.24</v>
      </c>
      <c r="Q28" s="319">
        <f t="shared" si="85"/>
        <v>0</v>
      </c>
      <c r="R28" s="294">
        <f t="shared" si="85"/>
        <v>11311.17</v>
      </c>
      <c r="S28" s="319">
        <f t="shared" ref="S28:BH28" si="86">SUM(S26:S27)</f>
        <v>4153.1100000000006</v>
      </c>
      <c r="T28" s="319">
        <f t="shared" si="86"/>
        <v>0</v>
      </c>
      <c r="U28" s="319">
        <f t="shared" si="86"/>
        <v>3610.62</v>
      </c>
      <c r="V28" s="319">
        <f t="shared" si="86"/>
        <v>4188.99</v>
      </c>
      <c r="W28" s="319">
        <f t="shared" si="86"/>
        <v>0</v>
      </c>
      <c r="X28" s="294">
        <f t="shared" si="86"/>
        <v>11952.720000000001</v>
      </c>
      <c r="Y28" s="319">
        <f t="shared" si="86"/>
        <v>3793.53</v>
      </c>
      <c r="Z28" s="319">
        <f t="shared" si="86"/>
        <v>0</v>
      </c>
      <c r="AA28" s="319">
        <f t="shared" si="86"/>
        <v>3806.3999999999996</v>
      </c>
      <c r="AB28" s="319">
        <f t="shared" si="86"/>
        <v>3674.19</v>
      </c>
      <c r="AC28" s="319">
        <f t="shared" si="86"/>
        <v>0</v>
      </c>
      <c r="AD28" s="294">
        <f t="shared" si="86"/>
        <v>11274.119999999999</v>
      </c>
      <c r="AE28" s="319">
        <f t="shared" si="86"/>
        <v>4158.57</v>
      </c>
      <c r="AF28" s="319">
        <f t="shared" si="86"/>
        <v>0</v>
      </c>
      <c r="AG28" s="319">
        <f t="shared" si="86"/>
        <v>5058.6900000000005</v>
      </c>
      <c r="AH28" s="319">
        <f>SUM(AH26:AH27)</f>
        <v>4793.880000000001</v>
      </c>
      <c r="AI28" s="319">
        <f t="shared" si="86"/>
        <v>1500.33</v>
      </c>
      <c r="AJ28" s="319">
        <f t="shared" si="86"/>
        <v>0</v>
      </c>
      <c r="AK28" s="294">
        <f t="shared" si="86"/>
        <v>15511.47</v>
      </c>
      <c r="AL28" s="319">
        <f t="shared" si="86"/>
        <v>2291.6400000000003</v>
      </c>
      <c r="AM28" s="319">
        <f t="shared" si="86"/>
        <v>0</v>
      </c>
      <c r="AN28" s="319">
        <f t="shared" si="86"/>
        <v>3740.1000000000004</v>
      </c>
      <c r="AO28" s="319">
        <f>SUM(AO26:AO27)</f>
        <v>3588</v>
      </c>
      <c r="AP28" s="319">
        <f t="shared" si="86"/>
        <v>4004.5200000000004</v>
      </c>
      <c r="AQ28" s="319">
        <f t="shared" si="86"/>
        <v>0</v>
      </c>
      <c r="AR28" s="294">
        <f t="shared" si="86"/>
        <v>13624.260000000002</v>
      </c>
      <c r="AS28" s="319">
        <f t="shared" si="86"/>
        <v>3136.7700000000004</v>
      </c>
      <c r="AT28" s="319">
        <f t="shared" si="86"/>
        <v>0</v>
      </c>
      <c r="AU28" s="319">
        <f t="shared" si="86"/>
        <v>4210.05</v>
      </c>
      <c r="AV28" s="319">
        <f>SUM(AV26:AV27)</f>
        <v>3979.95</v>
      </c>
      <c r="AW28" s="319">
        <f>SUM(AW26:AW27)</f>
        <v>4130.88</v>
      </c>
      <c r="AX28" s="319">
        <f t="shared" si="86"/>
        <v>2382.12</v>
      </c>
      <c r="AY28" s="319">
        <f t="shared" si="86"/>
        <v>0</v>
      </c>
      <c r="AZ28" s="294">
        <f t="shared" si="86"/>
        <v>17839.770000000004</v>
      </c>
      <c r="BA28" s="319">
        <f t="shared" si="86"/>
        <v>4290</v>
      </c>
      <c r="BB28" s="319">
        <f>SUM(BB26:BB27)</f>
        <v>3844.6200000000003</v>
      </c>
      <c r="BC28" s="319">
        <f>SUM(BC26:BC27)</f>
        <v>3900</v>
      </c>
      <c r="BD28" s="319">
        <f>SUM(BD26:BD27)</f>
        <v>4734.21</v>
      </c>
      <c r="BE28" s="319">
        <f t="shared" si="86"/>
        <v>3900</v>
      </c>
      <c r="BF28" s="319">
        <f t="shared" si="86"/>
        <v>1521</v>
      </c>
      <c r="BG28" s="319">
        <f t="shared" si="86"/>
        <v>0</v>
      </c>
      <c r="BH28" s="294">
        <f t="shared" si="86"/>
        <v>22189.83</v>
      </c>
      <c r="BI28" s="319">
        <f t="shared" ref="BI28:DL28" si="87">SUM(BI26:BI27)</f>
        <v>3510</v>
      </c>
      <c r="BJ28" s="319">
        <f t="shared" si="87"/>
        <v>3510</v>
      </c>
      <c r="BK28" s="319">
        <f t="shared" si="87"/>
        <v>2730</v>
      </c>
      <c r="BL28" s="319">
        <f t="shared" si="87"/>
        <v>4290</v>
      </c>
      <c r="BM28" s="319">
        <f t="shared" si="87"/>
        <v>3510</v>
      </c>
      <c r="BN28" s="319">
        <f t="shared" si="87"/>
        <v>4680</v>
      </c>
      <c r="BO28" s="319">
        <f t="shared" si="87"/>
        <v>0</v>
      </c>
      <c r="BP28" s="294">
        <f t="shared" si="87"/>
        <v>22230</v>
      </c>
      <c r="BQ28" s="319">
        <f t="shared" si="87"/>
        <v>3510</v>
      </c>
      <c r="BR28" s="319">
        <f t="shared" si="87"/>
        <v>975</v>
      </c>
      <c r="BS28" s="319">
        <f t="shared" si="87"/>
        <v>4485</v>
      </c>
      <c r="BT28" s="319">
        <f t="shared" si="87"/>
        <v>4680</v>
      </c>
      <c r="BU28" s="319">
        <f t="shared" si="87"/>
        <v>3900</v>
      </c>
      <c r="BV28" s="319">
        <f t="shared" si="87"/>
        <v>5850</v>
      </c>
      <c r="BW28" s="319">
        <f t="shared" si="87"/>
        <v>0</v>
      </c>
      <c r="BX28" s="294">
        <f t="shared" si="87"/>
        <v>23400</v>
      </c>
      <c r="BY28" s="319">
        <f t="shared" si="87"/>
        <v>1365</v>
      </c>
      <c r="BZ28" s="319">
        <f t="shared" si="87"/>
        <v>4680</v>
      </c>
      <c r="CA28" s="319">
        <f t="shared" si="87"/>
        <v>214.5</v>
      </c>
      <c r="CB28" s="319">
        <f t="shared" si="87"/>
        <v>5523.96</v>
      </c>
      <c r="CC28" s="319">
        <f t="shared" si="87"/>
        <v>3827.07</v>
      </c>
      <c r="CD28" s="319">
        <f t="shared" si="87"/>
        <v>5014.2299999999996</v>
      </c>
      <c r="CE28" s="319">
        <f t="shared" si="87"/>
        <v>0</v>
      </c>
      <c r="CF28" s="294">
        <f t="shared" si="87"/>
        <v>20624.760000000002</v>
      </c>
      <c r="CG28" s="319">
        <f t="shared" ref="CG28:DD28" si="88">SUM(CG26:CG27)</f>
        <v>3268.98</v>
      </c>
      <c r="CH28" s="319">
        <f t="shared" si="88"/>
        <v>3820.44</v>
      </c>
      <c r="CI28" s="319">
        <f t="shared" si="88"/>
        <v>0</v>
      </c>
      <c r="CJ28" s="319">
        <f t="shared" si="88"/>
        <v>4240.8600000000006</v>
      </c>
      <c r="CK28" s="319">
        <f t="shared" si="88"/>
        <v>3618.8100000000004</v>
      </c>
      <c r="CL28" s="319">
        <f t="shared" si="88"/>
        <v>3457.74</v>
      </c>
      <c r="CM28" s="319">
        <f t="shared" si="88"/>
        <v>0</v>
      </c>
      <c r="CN28" s="294">
        <f t="shared" si="88"/>
        <v>18406.830000000002</v>
      </c>
      <c r="CO28" s="319">
        <f t="shared" ref="CO28:CV28" si="89">SUM(CO26:CO27)</f>
        <v>0</v>
      </c>
      <c r="CP28" s="319">
        <f t="shared" si="89"/>
        <v>0</v>
      </c>
      <c r="CQ28" s="319">
        <f t="shared" si="89"/>
        <v>0</v>
      </c>
      <c r="CR28" s="319">
        <f t="shared" si="89"/>
        <v>0</v>
      </c>
      <c r="CS28" s="319">
        <f t="shared" si="89"/>
        <v>0</v>
      </c>
      <c r="CT28" s="319">
        <f t="shared" si="89"/>
        <v>0</v>
      </c>
      <c r="CU28" s="319">
        <f t="shared" si="89"/>
        <v>0</v>
      </c>
      <c r="CV28" s="294">
        <f t="shared" si="89"/>
        <v>0</v>
      </c>
      <c r="CW28" s="319">
        <f t="shared" si="88"/>
        <v>0</v>
      </c>
      <c r="CX28" s="319">
        <f t="shared" si="88"/>
        <v>0</v>
      </c>
      <c r="CY28" s="319">
        <f t="shared" si="88"/>
        <v>0</v>
      </c>
      <c r="CZ28" s="319">
        <f t="shared" si="88"/>
        <v>0</v>
      </c>
      <c r="DA28" s="319">
        <f t="shared" si="88"/>
        <v>0</v>
      </c>
      <c r="DB28" s="319">
        <f t="shared" si="88"/>
        <v>0</v>
      </c>
      <c r="DC28" s="319">
        <f t="shared" si="88"/>
        <v>0</v>
      </c>
      <c r="DD28" s="294">
        <f t="shared" si="88"/>
        <v>0</v>
      </c>
      <c r="DE28" s="319">
        <f t="shared" si="87"/>
        <v>0</v>
      </c>
      <c r="DF28" s="319">
        <f t="shared" si="87"/>
        <v>0</v>
      </c>
      <c r="DG28" s="319">
        <f t="shared" si="87"/>
        <v>0</v>
      </c>
      <c r="DH28" s="319">
        <f t="shared" si="87"/>
        <v>0</v>
      </c>
      <c r="DI28" s="319">
        <f t="shared" si="87"/>
        <v>0</v>
      </c>
      <c r="DJ28" s="319">
        <f t="shared" si="87"/>
        <v>0</v>
      </c>
      <c r="DK28" s="319">
        <f t="shared" si="87"/>
        <v>0</v>
      </c>
      <c r="DL28" s="294">
        <f t="shared" si="87"/>
        <v>0</v>
      </c>
    </row>
    <row r="29" spans="1:116" x14ac:dyDescent="0.3">
      <c r="A29" s="114"/>
      <c r="B29" s="2"/>
      <c r="C29" s="2"/>
      <c r="D29" s="13"/>
      <c r="E29" s="2"/>
      <c r="F29" s="12"/>
      <c r="G29" s="20"/>
      <c r="H29" s="20"/>
      <c r="I29" s="20"/>
      <c r="J29" s="20"/>
      <c r="K29" s="20"/>
      <c r="L29" s="18"/>
      <c r="M29" s="20"/>
      <c r="N29" s="20"/>
      <c r="O29" s="20"/>
      <c r="P29" s="20"/>
      <c r="Q29" s="20"/>
      <c r="R29" s="18"/>
      <c r="S29" s="20"/>
      <c r="T29" s="20"/>
      <c r="U29" s="20"/>
      <c r="V29" s="20"/>
      <c r="W29" s="20"/>
      <c r="X29" s="18"/>
      <c r="Y29" s="20"/>
      <c r="Z29" s="20"/>
      <c r="AA29" s="20"/>
      <c r="AB29" s="20"/>
      <c r="AC29" s="20"/>
      <c r="AD29" s="18"/>
      <c r="AE29" s="20"/>
      <c r="AF29" s="20"/>
      <c r="AG29" s="20"/>
      <c r="AH29" s="20"/>
      <c r="AI29" s="20"/>
      <c r="AJ29" s="20"/>
      <c r="AK29" s="18"/>
      <c r="AL29" s="20"/>
      <c r="AM29" s="20"/>
      <c r="AN29" s="20"/>
      <c r="AO29" s="20"/>
      <c r="AP29" s="20"/>
      <c r="AQ29" s="20"/>
      <c r="AR29" s="18"/>
      <c r="AS29" s="20"/>
      <c r="AT29" s="20"/>
      <c r="AU29" s="20"/>
      <c r="AV29" s="20"/>
      <c r="AW29" s="20"/>
      <c r="AX29" s="20"/>
      <c r="AY29" s="20"/>
      <c r="AZ29" s="18"/>
      <c r="BA29" s="20"/>
      <c r="BB29" s="20"/>
      <c r="BC29" s="20"/>
      <c r="BD29" s="20"/>
      <c r="BE29" s="20"/>
      <c r="BF29" s="20"/>
      <c r="BG29" s="20"/>
      <c r="BH29" s="18"/>
      <c r="BI29" s="20"/>
      <c r="BJ29" s="20"/>
      <c r="BK29" s="20"/>
      <c r="BL29" s="20"/>
      <c r="BM29" s="20"/>
      <c r="BN29" s="20"/>
      <c r="BO29" s="20"/>
      <c r="BP29" s="18"/>
      <c r="BQ29" s="20"/>
      <c r="BR29" s="20"/>
      <c r="BS29" s="20"/>
      <c r="BT29" s="20"/>
      <c r="BU29" s="20"/>
      <c r="BV29" s="20"/>
      <c r="BW29" s="20"/>
      <c r="BX29" s="18"/>
      <c r="BY29" s="20"/>
      <c r="BZ29" s="20"/>
      <c r="CA29" s="20"/>
      <c r="CB29" s="20"/>
      <c r="CC29" s="20"/>
      <c r="CD29" s="20"/>
      <c r="CE29" s="20"/>
      <c r="CF29" s="18"/>
      <c r="CG29" s="20"/>
      <c r="CH29" s="20"/>
      <c r="CI29" s="20"/>
      <c r="CJ29" s="20"/>
      <c r="CK29" s="20"/>
      <c r="CL29" s="20"/>
      <c r="CM29" s="20"/>
      <c r="CN29" s="18"/>
      <c r="CO29" s="20"/>
      <c r="CP29" s="20"/>
      <c r="CQ29" s="20"/>
      <c r="CR29" s="20"/>
      <c r="CS29" s="20"/>
      <c r="CT29" s="20"/>
      <c r="CU29" s="20"/>
      <c r="CV29" s="300"/>
      <c r="CW29" s="20"/>
      <c r="CX29" s="20"/>
      <c r="CY29" s="20"/>
      <c r="CZ29" s="20"/>
      <c r="DA29" s="20"/>
      <c r="DB29" s="20"/>
      <c r="DC29" s="20"/>
      <c r="DD29" s="300"/>
      <c r="DE29" s="20"/>
      <c r="DF29" s="20"/>
      <c r="DG29" s="20"/>
      <c r="DH29" s="20"/>
      <c r="DI29" s="20"/>
      <c r="DJ29" s="20"/>
      <c r="DK29" s="20"/>
      <c r="DL29" s="300"/>
    </row>
    <row r="30" spans="1:116" x14ac:dyDescent="0.3">
      <c r="A30" s="114" t="s">
        <v>13</v>
      </c>
      <c r="B30" s="2"/>
      <c r="C30" s="2"/>
      <c r="D30" s="13">
        <v>0</v>
      </c>
      <c r="E30" s="2" t="s">
        <v>3</v>
      </c>
      <c r="F30" s="12"/>
      <c r="G30" s="20">
        <v>140</v>
      </c>
      <c r="H30" s="19">
        <v>140</v>
      </c>
      <c r="I30" s="20">
        <v>140</v>
      </c>
      <c r="J30" s="19">
        <v>140</v>
      </c>
      <c r="K30" s="19">
        <v>0</v>
      </c>
      <c r="L30" s="18">
        <f t="shared" ref="L30:L35" si="90">SUM(G30:K30)</f>
        <v>560</v>
      </c>
      <c r="M30" s="20">
        <v>140</v>
      </c>
      <c r="N30" s="19">
        <v>140</v>
      </c>
      <c r="O30" s="20">
        <v>140</v>
      </c>
      <c r="P30" s="19">
        <v>140</v>
      </c>
      <c r="Q30" s="19">
        <v>0</v>
      </c>
      <c r="R30" s="18">
        <f t="shared" ref="R30:R35" si="91">SUM(M30:Q30)</f>
        <v>560</v>
      </c>
      <c r="S30" s="20">
        <v>140</v>
      </c>
      <c r="T30" s="19">
        <v>0</v>
      </c>
      <c r="U30" s="20">
        <v>140</v>
      </c>
      <c r="V30" s="19">
        <v>140</v>
      </c>
      <c r="W30" s="19">
        <v>0</v>
      </c>
      <c r="X30" s="18">
        <f t="shared" ref="X30:X35" si="92">SUM(S30:W30)</f>
        <v>420</v>
      </c>
      <c r="Y30" s="20">
        <v>140</v>
      </c>
      <c r="Z30" s="19">
        <v>0</v>
      </c>
      <c r="AA30" s="20">
        <v>140</v>
      </c>
      <c r="AB30" s="19">
        <v>140</v>
      </c>
      <c r="AC30" s="19">
        <v>0</v>
      </c>
      <c r="AD30" s="18">
        <f t="shared" ref="AD30:AD35" si="93">SUM(Y30:AC30)</f>
        <v>420</v>
      </c>
      <c r="AE30" s="20">
        <v>140</v>
      </c>
      <c r="AF30" s="19">
        <v>0</v>
      </c>
      <c r="AG30" s="20">
        <v>140</v>
      </c>
      <c r="AH30" s="19">
        <v>140</v>
      </c>
      <c r="AI30" s="19">
        <v>70</v>
      </c>
      <c r="AJ30" s="19">
        <v>0</v>
      </c>
      <c r="AK30" s="18">
        <f t="shared" ref="AK30:AK35" si="94">SUM(AE30:AJ30)</f>
        <v>490</v>
      </c>
      <c r="AL30" s="20">
        <v>140</v>
      </c>
      <c r="AM30" s="19">
        <v>0</v>
      </c>
      <c r="AN30" s="20">
        <v>140</v>
      </c>
      <c r="AO30" s="19">
        <v>140</v>
      </c>
      <c r="AP30" s="19">
        <v>140</v>
      </c>
      <c r="AQ30" s="19">
        <v>0</v>
      </c>
      <c r="AR30" s="18">
        <f t="shared" ref="AR30:AR35" si="95">SUM(AL30:AQ30)</f>
        <v>560</v>
      </c>
      <c r="AS30" s="20">
        <v>140</v>
      </c>
      <c r="AT30" s="19"/>
      <c r="AU30" s="20">
        <v>140</v>
      </c>
      <c r="AV30" s="19">
        <v>140</v>
      </c>
      <c r="AW30" s="19">
        <v>140</v>
      </c>
      <c r="AX30" s="19">
        <v>70</v>
      </c>
      <c r="AY30" s="19">
        <v>0</v>
      </c>
      <c r="AZ30" s="18">
        <f t="shared" ref="AZ30:AZ35" si="96">SUM(AS30:AY30)</f>
        <v>630</v>
      </c>
      <c r="BA30" s="20">
        <v>140</v>
      </c>
      <c r="BB30" s="20">
        <v>140</v>
      </c>
      <c r="BC30" s="19">
        <v>140</v>
      </c>
      <c r="BD30" s="19">
        <v>140</v>
      </c>
      <c r="BE30" s="20">
        <v>140</v>
      </c>
      <c r="BF30" s="19">
        <v>140</v>
      </c>
      <c r="BG30" s="19">
        <v>0</v>
      </c>
      <c r="BH30" s="18">
        <f t="shared" ref="BH30:BH35" si="97">SUM(BA30:BG30)</f>
        <v>840</v>
      </c>
      <c r="BI30" s="20">
        <v>140</v>
      </c>
      <c r="BJ30" s="20">
        <v>140</v>
      </c>
      <c r="BK30" s="19">
        <v>140</v>
      </c>
      <c r="BL30" s="19">
        <v>140</v>
      </c>
      <c r="BM30" s="20">
        <v>140</v>
      </c>
      <c r="BN30" s="19">
        <v>140</v>
      </c>
      <c r="BO30" s="19">
        <v>0</v>
      </c>
      <c r="BP30" s="18">
        <f t="shared" ref="BP30:BP35" si="98">SUM(BI30:BO30)</f>
        <v>840</v>
      </c>
      <c r="BQ30" s="20">
        <v>140</v>
      </c>
      <c r="BR30" s="20">
        <v>140</v>
      </c>
      <c r="BS30" s="19">
        <v>140</v>
      </c>
      <c r="BT30" s="19">
        <v>140</v>
      </c>
      <c r="BU30" s="20">
        <v>140</v>
      </c>
      <c r="BV30" s="19">
        <v>140</v>
      </c>
      <c r="BW30" s="19">
        <v>0</v>
      </c>
      <c r="BX30" s="18">
        <f t="shared" ref="BX30:BX35" si="99">SUM(BQ30:BW30)</f>
        <v>840</v>
      </c>
      <c r="BY30" s="20">
        <v>140</v>
      </c>
      <c r="BZ30" s="20">
        <v>140</v>
      </c>
      <c r="CA30" s="19">
        <v>140</v>
      </c>
      <c r="CB30" s="19">
        <v>140</v>
      </c>
      <c r="CC30" s="20">
        <v>140</v>
      </c>
      <c r="CD30" s="19">
        <v>140</v>
      </c>
      <c r="CE30" s="19">
        <v>0</v>
      </c>
      <c r="CF30" s="18">
        <f t="shared" ref="CF30:CF35" si="100">SUM(BY30:CE30)</f>
        <v>840</v>
      </c>
      <c r="CG30" s="20">
        <v>140</v>
      </c>
      <c r="CH30" s="20">
        <v>140</v>
      </c>
      <c r="CI30" s="19">
        <v>140</v>
      </c>
      <c r="CJ30" s="19">
        <v>140</v>
      </c>
      <c r="CK30" s="20">
        <v>140</v>
      </c>
      <c r="CL30" s="19">
        <v>140</v>
      </c>
      <c r="CM30" s="19">
        <v>0</v>
      </c>
      <c r="CN30" s="18">
        <f t="shared" ref="CN30:CN35" si="101">SUM(CG30:CM30)</f>
        <v>840</v>
      </c>
      <c r="CO30" s="20">
        <v>140</v>
      </c>
      <c r="CP30" s="20">
        <v>140</v>
      </c>
      <c r="CQ30" s="19">
        <v>140</v>
      </c>
      <c r="CR30" s="19">
        <v>140</v>
      </c>
      <c r="CS30" s="20">
        <v>140</v>
      </c>
      <c r="CT30" s="19">
        <v>140</v>
      </c>
      <c r="CU30" s="19">
        <v>0</v>
      </c>
      <c r="CV30" s="300">
        <f t="shared" ref="CV30:CV35" si="102">SUM(CO30:CU30)</f>
        <v>840</v>
      </c>
      <c r="CW30" s="20">
        <v>140</v>
      </c>
      <c r="CX30" s="20">
        <v>140</v>
      </c>
      <c r="CY30" s="19">
        <v>140</v>
      </c>
      <c r="CZ30" s="19">
        <v>140</v>
      </c>
      <c r="DA30" s="20">
        <v>140</v>
      </c>
      <c r="DB30" s="19">
        <v>140</v>
      </c>
      <c r="DC30" s="19">
        <v>0</v>
      </c>
      <c r="DD30" s="300">
        <f t="shared" ref="DD30:DD35" si="103">SUM(CW30:DC30)</f>
        <v>840</v>
      </c>
      <c r="DE30" s="20">
        <v>140</v>
      </c>
      <c r="DF30" s="20">
        <v>140</v>
      </c>
      <c r="DG30" s="19">
        <v>140</v>
      </c>
      <c r="DH30" s="19">
        <v>140</v>
      </c>
      <c r="DI30" s="20">
        <v>140</v>
      </c>
      <c r="DJ30" s="19">
        <v>140</v>
      </c>
      <c r="DK30" s="19">
        <v>0</v>
      </c>
      <c r="DL30" s="300">
        <f t="shared" ref="DL30:DL35" si="104">SUM(DE30:DK30)</f>
        <v>840</v>
      </c>
    </row>
    <row r="31" spans="1:116" x14ac:dyDescent="0.3">
      <c r="A31" s="114" t="s">
        <v>12</v>
      </c>
      <c r="B31" s="2">
        <v>2800</v>
      </c>
      <c r="C31" s="2" t="s">
        <v>7</v>
      </c>
      <c r="D31" s="13">
        <f>B31/12</f>
        <v>233.33333333333334</v>
      </c>
      <c r="E31" s="2" t="s">
        <v>3</v>
      </c>
      <c r="F31" s="12"/>
      <c r="G31" s="20">
        <v>233</v>
      </c>
      <c r="H31" s="19">
        <v>233</v>
      </c>
      <c r="I31" s="20">
        <v>233</v>
      </c>
      <c r="J31" s="19">
        <v>233</v>
      </c>
      <c r="K31" s="19">
        <v>0</v>
      </c>
      <c r="L31" s="18">
        <f t="shared" si="90"/>
        <v>932</v>
      </c>
      <c r="M31" s="20">
        <v>233</v>
      </c>
      <c r="N31" s="19">
        <v>233</v>
      </c>
      <c r="O31" s="20">
        <v>233</v>
      </c>
      <c r="P31" s="19">
        <v>233</v>
      </c>
      <c r="Q31" s="19">
        <v>0</v>
      </c>
      <c r="R31" s="18">
        <f t="shared" si="91"/>
        <v>932</v>
      </c>
      <c r="S31" s="20">
        <v>233</v>
      </c>
      <c r="T31" s="19">
        <v>233</v>
      </c>
      <c r="U31" s="20">
        <v>233</v>
      </c>
      <c r="V31" s="19">
        <v>233</v>
      </c>
      <c r="W31" s="19">
        <v>0</v>
      </c>
      <c r="X31" s="18">
        <f t="shared" si="92"/>
        <v>932</v>
      </c>
      <c r="Y31" s="20">
        <v>233</v>
      </c>
      <c r="Z31" s="19">
        <v>233</v>
      </c>
      <c r="AA31" s="20">
        <v>233</v>
      </c>
      <c r="AB31" s="19">
        <v>233</v>
      </c>
      <c r="AC31" s="19">
        <v>0</v>
      </c>
      <c r="AD31" s="18">
        <f t="shared" si="93"/>
        <v>932</v>
      </c>
      <c r="AE31" s="20">
        <v>233</v>
      </c>
      <c r="AF31" s="19">
        <v>233</v>
      </c>
      <c r="AG31" s="20">
        <v>233</v>
      </c>
      <c r="AH31" s="19">
        <v>233</v>
      </c>
      <c r="AI31" s="19">
        <v>116</v>
      </c>
      <c r="AJ31" s="19">
        <v>0</v>
      </c>
      <c r="AK31" s="18">
        <f t="shared" si="94"/>
        <v>1048</v>
      </c>
      <c r="AL31" s="20">
        <v>233</v>
      </c>
      <c r="AM31" s="19">
        <v>0</v>
      </c>
      <c r="AN31" s="20">
        <v>233</v>
      </c>
      <c r="AO31" s="19">
        <v>233</v>
      </c>
      <c r="AP31" s="19">
        <v>233</v>
      </c>
      <c r="AQ31" s="19">
        <v>0</v>
      </c>
      <c r="AR31" s="18">
        <f t="shared" si="95"/>
        <v>932</v>
      </c>
      <c r="AS31" s="20">
        <v>233</v>
      </c>
      <c r="AT31" s="19"/>
      <c r="AU31" s="20">
        <v>233</v>
      </c>
      <c r="AV31" s="19">
        <v>233</v>
      </c>
      <c r="AW31" s="19">
        <v>233</v>
      </c>
      <c r="AX31" s="19">
        <v>116</v>
      </c>
      <c r="AY31" s="19">
        <v>0</v>
      </c>
      <c r="AZ31" s="18">
        <f t="shared" si="96"/>
        <v>1048</v>
      </c>
      <c r="BA31" s="20">
        <v>233</v>
      </c>
      <c r="BB31" s="20">
        <v>233</v>
      </c>
      <c r="BC31" s="19">
        <v>233</v>
      </c>
      <c r="BD31" s="19">
        <v>233</v>
      </c>
      <c r="BE31" s="20">
        <v>233</v>
      </c>
      <c r="BF31" s="19">
        <v>233</v>
      </c>
      <c r="BG31" s="19">
        <v>0</v>
      </c>
      <c r="BH31" s="18">
        <f t="shared" si="97"/>
        <v>1398</v>
      </c>
      <c r="BI31" s="20">
        <v>233</v>
      </c>
      <c r="BJ31" s="20">
        <v>233</v>
      </c>
      <c r="BK31" s="19">
        <v>233</v>
      </c>
      <c r="BL31" s="19">
        <v>233</v>
      </c>
      <c r="BM31" s="20">
        <v>233</v>
      </c>
      <c r="BN31" s="19">
        <v>233</v>
      </c>
      <c r="BO31" s="19">
        <v>0</v>
      </c>
      <c r="BP31" s="18">
        <f t="shared" si="98"/>
        <v>1398</v>
      </c>
      <c r="BQ31" s="20">
        <v>233</v>
      </c>
      <c r="BR31" s="20">
        <v>233</v>
      </c>
      <c r="BS31" s="19">
        <v>233</v>
      </c>
      <c r="BT31" s="19">
        <v>233</v>
      </c>
      <c r="BU31" s="20">
        <v>233</v>
      </c>
      <c r="BV31" s="19">
        <v>233</v>
      </c>
      <c r="BW31" s="19">
        <v>0</v>
      </c>
      <c r="BX31" s="18">
        <f t="shared" si="99"/>
        <v>1398</v>
      </c>
      <c r="BY31" s="20">
        <v>233</v>
      </c>
      <c r="BZ31" s="20">
        <v>233</v>
      </c>
      <c r="CA31" s="19">
        <v>233</v>
      </c>
      <c r="CB31" s="19">
        <v>233</v>
      </c>
      <c r="CC31" s="20">
        <v>233</v>
      </c>
      <c r="CD31" s="19">
        <v>233</v>
      </c>
      <c r="CE31" s="19">
        <v>0</v>
      </c>
      <c r="CF31" s="18">
        <f t="shared" si="100"/>
        <v>1398</v>
      </c>
      <c r="CG31" s="20">
        <v>233</v>
      </c>
      <c r="CH31" s="20">
        <v>233</v>
      </c>
      <c r="CI31" s="19">
        <v>233</v>
      </c>
      <c r="CJ31" s="19">
        <v>233</v>
      </c>
      <c r="CK31" s="20">
        <v>233</v>
      </c>
      <c r="CL31" s="19">
        <v>233</v>
      </c>
      <c r="CM31" s="19">
        <v>0</v>
      </c>
      <c r="CN31" s="18">
        <f t="shared" si="101"/>
        <v>1398</v>
      </c>
      <c r="CO31" s="20">
        <v>233</v>
      </c>
      <c r="CP31" s="20">
        <v>233</v>
      </c>
      <c r="CQ31" s="19">
        <v>233</v>
      </c>
      <c r="CR31" s="19">
        <v>233</v>
      </c>
      <c r="CS31" s="20">
        <v>233</v>
      </c>
      <c r="CT31" s="19">
        <v>233</v>
      </c>
      <c r="CU31" s="19">
        <v>0</v>
      </c>
      <c r="CV31" s="300">
        <f t="shared" si="102"/>
        <v>1398</v>
      </c>
      <c r="CW31" s="20">
        <v>233</v>
      </c>
      <c r="CX31" s="20">
        <v>233</v>
      </c>
      <c r="CY31" s="19">
        <v>233</v>
      </c>
      <c r="CZ31" s="19">
        <v>233</v>
      </c>
      <c r="DA31" s="20">
        <v>233</v>
      </c>
      <c r="DB31" s="19">
        <v>233</v>
      </c>
      <c r="DC31" s="19">
        <v>0</v>
      </c>
      <c r="DD31" s="300">
        <f t="shared" si="103"/>
        <v>1398</v>
      </c>
      <c r="DE31" s="20">
        <v>233</v>
      </c>
      <c r="DF31" s="20">
        <v>233</v>
      </c>
      <c r="DG31" s="19">
        <v>233</v>
      </c>
      <c r="DH31" s="19">
        <v>233</v>
      </c>
      <c r="DI31" s="20">
        <v>233</v>
      </c>
      <c r="DJ31" s="19">
        <v>233</v>
      </c>
      <c r="DK31" s="19">
        <v>0</v>
      </c>
      <c r="DL31" s="300">
        <f t="shared" si="104"/>
        <v>1398</v>
      </c>
    </row>
    <row r="32" spans="1:116" x14ac:dyDescent="0.3">
      <c r="A32" s="114" t="s">
        <v>11</v>
      </c>
      <c r="B32" s="2">
        <v>8000</v>
      </c>
      <c r="C32" s="2" t="s">
        <v>7</v>
      </c>
      <c r="D32" s="13">
        <f>+B32/12</f>
        <v>666.66666666666663</v>
      </c>
      <c r="E32" s="2" t="s">
        <v>3</v>
      </c>
      <c r="F32" s="12"/>
      <c r="G32" s="20">
        <v>666</v>
      </c>
      <c r="H32" s="19">
        <v>666</v>
      </c>
      <c r="I32" s="20">
        <v>666</v>
      </c>
      <c r="J32" s="19">
        <v>666</v>
      </c>
      <c r="K32" s="19">
        <v>0</v>
      </c>
      <c r="L32" s="18">
        <f t="shared" si="90"/>
        <v>2664</v>
      </c>
      <c r="M32" s="20">
        <v>666</v>
      </c>
      <c r="N32" s="19">
        <v>666</v>
      </c>
      <c r="O32" s="20">
        <v>666</v>
      </c>
      <c r="P32" s="19">
        <v>666</v>
      </c>
      <c r="Q32" s="19">
        <v>0</v>
      </c>
      <c r="R32" s="18">
        <f t="shared" si="91"/>
        <v>2664</v>
      </c>
      <c r="S32" s="20">
        <v>666</v>
      </c>
      <c r="T32" s="19">
        <v>666</v>
      </c>
      <c r="U32" s="20">
        <v>666</v>
      </c>
      <c r="V32" s="19">
        <v>666</v>
      </c>
      <c r="W32" s="19">
        <v>0</v>
      </c>
      <c r="X32" s="18">
        <f t="shared" si="92"/>
        <v>2664</v>
      </c>
      <c r="Y32" s="20">
        <v>666</v>
      </c>
      <c r="Z32" s="19">
        <v>666</v>
      </c>
      <c r="AA32" s="20">
        <v>666</v>
      </c>
      <c r="AB32" s="19">
        <v>666</v>
      </c>
      <c r="AC32" s="19">
        <v>0</v>
      </c>
      <c r="AD32" s="18">
        <f t="shared" si="93"/>
        <v>2664</v>
      </c>
      <c r="AE32" s="20">
        <v>666</v>
      </c>
      <c r="AF32" s="19">
        <v>666</v>
      </c>
      <c r="AG32" s="20">
        <v>666</v>
      </c>
      <c r="AH32" s="19">
        <v>666</v>
      </c>
      <c r="AI32" s="19">
        <v>333</v>
      </c>
      <c r="AJ32" s="19">
        <v>0</v>
      </c>
      <c r="AK32" s="18">
        <f t="shared" si="94"/>
        <v>2997</v>
      </c>
      <c r="AL32" s="20">
        <v>666</v>
      </c>
      <c r="AM32" s="19">
        <v>0</v>
      </c>
      <c r="AN32" s="20">
        <v>666</v>
      </c>
      <c r="AO32" s="19">
        <v>666</v>
      </c>
      <c r="AP32" s="19">
        <v>750</v>
      </c>
      <c r="AQ32" s="19">
        <v>0</v>
      </c>
      <c r="AR32" s="18">
        <f t="shared" si="95"/>
        <v>2748</v>
      </c>
      <c r="AS32" s="20">
        <v>666</v>
      </c>
      <c r="AT32" s="19"/>
      <c r="AU32" s="20">
        <v>666</v>
      </c>
      <c r="AV32" s="19">
        <v>666</v>
      </c>
      <c r="AW32" s="19">
        <v>750</v>
      </c>
      <c r="AX32" s="19">
        <v>400</v>
      </c>
      <c r="AY32" s="19">
        <v>0</v>
      </c>
      <c r="AZ32" s="18">
        <f t="shared" si="96"/>
        <v>3148</v>
      </c>
      <c r="BA32" s="20">
        <v>666</v>
      </c>
      <c r="BB32" s="20">
        <v>666</v>
      </c>
      <c r="BC32" s="19">
        <v>666</v>
      </c>
      <c r="BD32" s="19">
        <v>750</v>
      </c>
      <c r="BE32" s="20">
        <v>850</v>
      </c>
      <c r="BF32" s="19">
        <v>280</v>
      </c>
      <c r="BG32" s="19">
        <v>0</v>
      </c>
      <c r="BH32" s="18">
        <f t="shared" si="97"/>
        <v>3878</v>
      </c>
      <c r="BI32" s="20">
        <v>666</v>
      </c>
      <c r="BJ32" s="20">
        <v>666</v>
      </c>
      <c r="BK32" s="19">
        <v>666</v>
      </c>
      <c r="BL32" s="19">
        <v>750</v>
      </c>
      <c r="BM32" s="20">
        <v>850</v>
      </c>
      <c r="BN32" s="19">
        <v>850</v>
      </c>
      <c r="BO32" s="19">
        <v>0</v>
      </c>
      <c r="BP32" s="18">
        <f t="shared" si="98"/>
        <v>4448</v>
      </c>
      <c r="BQ32" s="20">
        <v>666</v>
      </c>
      <c r="BR32" s="20">
        <v>666</v>
      </c>
      <c r="BS32" s="19">
        <v>666</v>
      </c>
      <c r="BT32" s="19">
        <v>750</v>
      </c>
      <c r="BU32" s="20">
        <v>666</v>
      </c>
      <c r="BV32" s="19">
        <v>666</v>
      </c>
      <c r="BW32" s="19">
        <v>0</v>
      </c>
      <c r="BX32" s="18">
        <f t="shared" si="99"/>
        <v>4080</v>
      </c>
      <c r="BY32" s="20">
        <v>666</v>
      </c>
      <c r="BZ32" s="20">
        <v>666</v>
      </c>
      <c r="CA32" s="19">
        <v>666</v>
      </c>
      <c r="CB32" s="19">
        <v>750</v>
      </c>
      <c r="CC32" s="20">
        <v>666</v>
      </c>
      <c r="CD32" s="19">
        <v>666</v>
      </c>
      <c r="CE32" s="19">
        <v>0</v>
      </c>
      <c r="CF32" s="18">
        <f t="shared" si="100"/>
        <v>4080</v>
      </c>
      <c r="CG32" s="20">
        <v>666</v>
      </c>
      <c r="CH32" s="20">
        <v>666</v>
      </c>
      <c r="CI32" s="19">
        <v>666</v>
      </c>
      <c r="CJ32" s="19">
        <v>750</v>
      </c>
      <c r="CK32" s="20">
        <v>666</v>
      </c>
      <c r="CL32" s="19">
        <v>666</v>
      </c>
      <c r="CM32" s="19">
        <v>0</v>
      </c>
      <c r="CN32" s="18">
        <f t="shared" si="101"/>
        <v>4080</v>
      </c>
      <c r="CO32" s="20">
        <v>666</v>
      </c>
      <c r="CP32" s="20">
        <v>666</v>
      </c>
      <c r="CQ32" s="19">
        <v>666</v>
      </c>
      <c r="CR32" s="19">
        <v>750</v>
      </c>
      <c r="CS32" s="20">
        <v>666</v>
      </c>
      <c r="CT32" s="19">
        <v>666</v>
      </c>
      <c r="CU32" s="19">
        <v>0</v>
      </c>
      <c r="CV32" s="300">
        <f t="shared" si="102"/>
        <v>4080</v>
      </c>
      <c r="CW32" s="20">
        <v>666</v>
      </c>
      <c r="CX32" s="20">
        <v>666</v>
      </c>
      <c r="CY32" s="19">
        <v>666</v>
      </c>
      <c r="CZ32" s="19">
        <v>750</v>
      </c>
      <c r="DA32" s="20">
        <v>666</v>
      </c>
      <c r="DB32" s="19">
        <v>666</v>
      </c>
      <c r="DC32" s="19">
        <v>0</v>
      </c>
      <c r="DD32" s="300">
        <f t="shared" si="103"/>
        <v>4080</v>
      </c>
      <c r="DE32" s="20">
        <v>666</v>
      </c>
      <c r="DF32" s="20">
        <v>666</v>
      </c>
      <c r="DG32" s="19">
        <v>666</v>
      </c>
      <c r="DH32" s="19">
        <v>750</v>
      </c>
      <c r="DI32" s="20">
        <v>666</v>
      </c>
      <c r="DJ32" s="19">
        <v>666</v>
      </c>
      <c r="DK32" s="19">
        <v>0</v>
      </c>
      <c r="DL32" s="300">
        <f t="shared" si="104"/>
        <v>4080</v>
      </c>
    </row>
    <row r="33" spans="1:116" x14ac:dyDescent="0.3">
      <c r="A33" s="114" t="s">
        <v>10</v>
      </c>
      <c r="B33" s="2">
        <v>400</v>
      </c>
      <c r="C33" s="2" t="s">
        <v>9</v>
      </c>
      <c r="D33" s="13">
        <f>+B33/6</f>
        <v>66.666666666666671</v>
      </c>
      <c r="E33" s="2" t="s">
        <v>3</v>
      </c>
      <c r="F33" s="12"/>
      <c r="G33" s="20">
        <v>67</v>
      </c>
      <c r="H33" s="19">
        <v>67</v>
      </c>
      <c r="I33" s="20">
        <v>67</v>
      </c>
      <c r="J33" s="19">
        <v>67</v>
      </c>
      <c r="K33" s="19">
        <v>0</v>
      </c>
      <c r="L33" s="18">
        <f t="shared" si="90"/>
        <v>268</v>
      </c>
      <c r="M33" s="20">
        <v>67</v>
      </c>
      <c r="N33" s="19">
        <v>67</v>
      </c>
      <c r="O33" s="20">
        <v>67</v>
      </c>
      <c r="P33" s="19">
        <v>67</v>
      </c>
      <c r="Q33" s="19">
        <v>0</v>
      </c>
      <c r="R33" s="18">
        <f t="shared" si="91"/>
        <v>268</v>
      </c>
      <c r="S33" s="20">
        <v>67</v>
      </c>
      <c r="T33" s="19">
        <v>67</v>
      </c>
      <c r="U33" s="20">
        <v>67</v>
      </c>
      <c r="V33" s="19">
        <v>67</v>
      </c>
      <c r="W33" s="19">
        <v>0</v>
      </c>
      <c r="X33" s="18">
        <f t="shared" si="92"/>
        <v>268</v>
      </c>
      <c r="Y33" s="20">
        <v>67</v>
      </c>
      <c r="Z33" s="19">
        <v>67</v>
      </c>
      <c r="AA33" s="20">
        <v>67</v>
      </c>
      <c r="AB33" s="19">
        <v>67</v>
      </c>
      <c r="AC33" s="19">
        <v>0</v>
      </c>
      <c r="AD33" s="18">
        <f t="shared" si="93"/>
        <v>268</v>
      </c>
      <c r="AE33" s="20">
        <v>67</v>
      </c>
      <c r="AF33" s="19">
        <v>67</v>
      </c>
      <c r="AG33" s="20">
        <v>67</v>
      </c>
      <c r="AH33" s="19">
        <v>67</v>
      </c>
      <c r="AI33" s="19">
        <v>34</v>
      </c>
      <c r="AJ33" s="19">
        <v>0</v>
      </c>
      <c r="AK33" s="18">
        <f t="shared" si="94"/>
        <v>302</v>
      </c>
      <c r="AL33" s="20">
        <v>67</v>
      </c>
      <c r="AM33" s="19">
        <v>0</v>
      </c>
      <c r="AN33" s="20">
        <v>67</v>
      </c>
      <c r="AO33" s="19">
        <v>67</v>
      </c>
      <c r="AP33" s="19">
        <v>67</v>
      </c>
      <c r="AQ33" s="19">
        <v>0</v>
      </c>
      <c r="AR33" s="18">
        <f t="shared" si="95"/>
        <v>268</v>
      </c>
      <c r="AS33" s="20">
        <v>67</v>
      </c>
      <c r="AT33" s="19"/>
      <c r="AU33" s="20">
        <v>67</v>
      </c>
      <c r="AV33" s="19">
        <v>67</v>
      </c>
      <c r="AW33" s="19">
        <v>67</v>
      </c>
      <c r="AX33" s="19">
        <v>34</v>
      </c>
      <c r="AY33" s="19">
        <v>0</v>
      </c>
      <c r="AZ33" s="18">
        <f t="shared" si="96"/>
        <v>302</v>
      </c>
      <c r="BA33" s="20">
        <v>67</v>
      </c>
      <c r="BB33" s="20">
        <v>67</v>
      </c>
      <c r="BC33" s="19">
        <v>67</v>
      </c>
      <c r="BD33" s="19">
        <v>67</v>
      </c>
      <c r="BE33" s="20">
        <v>67</v>
      </c>
      <c r="BF33" s="19">
        <v>67</v>
      </c>
      <c r="BG33" s="19">
        <v>0</v>
      </c>
      <c r="BH33" s="18">
        <f t="shared" si="97"/>
        <v>402</v>
      </c>
      <c r="BI33" s="20">
        <v>67</v>
      </c>
      <c r="BJ33" s="20">
        <v>67</v>
      </c>
      <c r="BK33" s="19">
        <v>67</v>
      </c>
      <c r="BL33" s="19">
        <v>67</v>
      </c>
      <c r="BM33" s="20">
        <v>67</v>
      </c>
      <c r="BN33" s="19">
        <v>67</v>
      </c>
      <c r="BO33" s="19">
        <v>0</v>
      </c>
      <c r="BP33" s="18">
        <f t="shared" si="98"/>
        <v>402</v>
      </c>
      <c r="BQ33" s="20">
        <v>67</v>
      </c>
      <c r="BR33" s="20">
        <v>67</v>
      </c>
      <c r="BS33" s="19">
        <v>67</v>
      </c>
      <c r="BT33" s="19">
        <v>67</v>
      </c>
      <c r="BU33" s="20">
        <v>67</v>
      </c>
      <c r="BV33" s="19">
        <v>67</v>
      </c>
      <c r="BW33" s="19">
        <v>0</v>
      </c>
      <c r="BX33" s="18">
        <f t="shared" si="99"/>
        <v>402</v>
      </c>
      <c r="BY33" s="20">
        <v>67</v>
      </c>
      <c r="BZ33" s="20">
        <v>67</v>
      </c>
      <c r="CA33" s="19">
        <v>67</v>
      </c>
      <c r="CB33" s="19">
        <v>67</v>
      </c>
      <c r="CC33" s="20">
        <v>67</v>
      </c>
      <c r="CD33" s="19">
        <v>67</v>
      </c>
      <c r="CE33" s="19">
        <v>0</v>
      </c>
      <c r="CF33" s="18">
        <f t="shared" si="100"/>
        <v>402</v>
      </c>
      <c r="CG33" s="20">
        <v>67</v>
      </c>
      <c r="CH33" s="20">
        <v>67</v>
      </c>
      <c r="CI33" s="19">
        <v>67</v>
      </c>
      <c r="CJ33" s="19">
        <v>67</v>
      </c>
      <c r="CK33" s="20">
        <v>67</v>
      </c>
      <c r="CL33" s="19">
        <v>67</v>
      </c>
      <c r="CM33" s="19">
        <v>0</v>
      </c>
      <c r="CN33" s="18">
        <f t="shared" si="101"/>
        <v>402</v>
      </c>
      <c r="CO33" s="20">
        <v>67</v>
      </c>
      <c r="CP33" s="20">
        <v>67</v>
      </c>
      <c r="CQ33" s="19">
        <v>67</v>
      </c>
      <c r="CR33" s="19">
        <v>67</v>
      </c>
      <c r="CS33" s="20">
        <v>67</v>
      </c>
      <c r="CT33" s="19">
        <v>67</v>
      </c>
      <c r="CU33" s="19">
        <v>0</v>
      </c>
      <c r="CV33" s="300">
        <f t="shared" si="102"/>
        <v>402</v>
      </c>
      <c r="CW33" s="20">
        <v>67</v>
      </c>
      <c r="CX33" s="20">
        <v>67</v>
      </c>
      <c r="CY33" s="19">
        <v>67</v>
      </c>
      <c r="CZ33" s="19">
        <v>67</v>
      </c>
      <c r="DA33" s="20">
        <v>67</v>
      </c>
      <c r="DB33" s="19">
        <v>67</v>
      </c>
      <c r="DC33" s="19">
        <v>0</v>
      </c>
      <c r="DD33" s="300">
        <f t="shared" si="103"/>
        <v>402</v>
      </c>
      <c r="DE33" s="20">
        <v>67</v>
      </c>
      <c r="DF33" s="20">
        <v>67</v>
      </c>
      <c r="DG33" s="19">
        <v>67</v>
      </c>
      <c r="DH33" s="19">
        <v>67</v>
      </c>
      <c r="DI33" s="20">
        <v>67</v>
      </c>
      <c r="DJ33" s="19">
        <v>67</v>
      </c>
      <c r="DK33" s="19">
        <v>0</v>
      </c>
      <c r="DL33" s="300">
        <f t="shared" si="104"/>
        <v>402</v>
      </c>
    </row>
    <row r="34" spans="1:116" ht="15" customHeight="1" x14ac:dyDescent="0.3">
      <c r="A34" s="114" t="s">
        <v>8</v>
      </c>
      <c r="B34" s="2">
        <v>4100</v>
      </c>
      <c r="C34" s="2" t="s">
        <v>7</v>
      </c>
      <c r="D34" s="13">
        <f>B34/12</f>
        <v>341.66666666666669</v>
      </c>
      <c r="E34" s="2" t="s">
        <v>3</v>
      </c>
      <c r="F34" s="12"/>
      <c r="G34" s="20">
        <v>90</v>
      </c>
      <c r="H34" s="15">
        <v>90</v>
      </c>
      <c r="I34" s="20">
        <v>90</v>
      </c>
      <c r="J34" s="15">
        <v>90</v>
      </c>
      <c r="K34" s="15">
        <v>0</v>
      </c>
      <c r="L34" s="18">
        <f t="shared" si="90"/>
        <v>360</v>
      </c>
      <c r="M34" s="20">
        <v>90</v>
      </c>
      <c r="N34" s="15">
        <v>90</v>
      </c>
      <c r="O34" s="20">
        <v>90</v>
      </c>
      <c r="P34" s="15">
        <v>90</v>
      </c>
      <c r="Q34" s="15">
        <v>0</v>
      </c>
      <c r="R34" s="18">
        <f t="shared" si="91"/>
        <v>360</v>
      </c>
      <c r="S34" s="20">
        <v>90</v>
      </c>
      <c r="T34" s="15">
        <v>90</v>
      </c>
      <c r="U34" s="20">
        <v>90</v>
      </c>
      <c r="V34" s="15">
        <v>90</v>
      </c>
      <c r="W34" s="15">
        <v>0</v>
      </c>
      <c r="X34" s="18">
        <f t="shared" si="92"/>
        <v>360</v>
      </c>
      <c r="Y34" s="20">
        <v>90</v>
      </c>
      <c r="Z34" s="15">
        <v>90</v>
      </c>
      <c r="AA34" s="20">
        <v>90</v>
      </c>
      <c r="AB34" s="15">
        <v>90</v>
      </c>
      <c r="AC34" s="15">
        <v>0</v>
      </c>
      <c r="AD34" s="18">
        <f t="shared" si="93"/>
        <v>360</v>
      </c>
      <c r="AE34" s="20">
        <v>90</v>
      </c>
      <c r="AF34" s="15">
        <v>90</v>
      </c>
      <c r="AG34" s="20">
        <v>90</v>
      </c>
      <c r="AH34" s="15">
        <v>90</v>
      </c>
      <c r="AI34" s="15">
        <v>45</v>
      </c>
      <c r="AJ34" s="15">
        <v>0</v>
      </c>
      <c r="AK34" s="18">
        <f t="shared" si="94"/>
        <v>405</v>
      </c>
      <c r="AL34" s="20">
        <v>90</v>
      </c>
      <c r="AM34" s="15">
        <v>0</v>
      </c>
      <c r="AN34" s="20">
        <v>90</v>
      </c>
      <c r="AO34" s="15">
        <v>90</v>
      </c>
      <c r="AP34" s="15">
        <v>90</v>
      </c>
      <c r="AQ34" s="15">
        <v>0</v>
      </c>
      <c r="AR34" s="18">
        <f t="shared" si="95"/>
        <v>360</v>
      </c>
      <c r="AS34" s="20">
        <v>90</v>
      </c>
      <c r="AT34" s="15"/>
      <c r="AU34" s="20">
        <v>90</v>
      </c>
      <c r="AV34" s="15">
        <v>90</v>
      </c>
      <c r="AW34" s="15">
        <v>90</v>
      </c>
      <c r="AX34" s="15">
        <v>45</v>
      </c>
      <c r="AY34" s="15">
        <v>0</v>
      </c>
      <c r="AZ34" s="18">
        <f t="shared" si="96"/>
        <v>405</v>
      </c>
      <c r="BA34" s="20">
        <v>90</v>
      </c>
      <c r="BB34" s="20">
        <v>90</v>
      </c>
      <c r="BC34" s="15">
        <v>90</v>
      </c>
      <c r="BD34" s="15">
        <v>90</v>
      </c>
      <c r="BE34" s="20">
        <v>90</v>
      </c>
      <c r="BF34" s="15">
        <v>90</v>
      </c>
      <c r="BG34" s="15">
        <v>0</v>
      </c>
      <c r="BH34" s="18">
        <f t="shared" si="97"/>
        <v>540</v>
      </c>
      <c r="BI34" s="20">
        <v>90</v>
      </c>
      <c r="BJ34" s="20">
        <v>90</v>
      </c>
      <c r="BK34" s="15">
        <v>90</v>
      </c>
      <c r="BL34" s="15">
        <v>90</v>
      </c>
      <c r="BM34" s="20">
        <v>90</v>
      </c>
      <c r="BN34" s="15">
        <v>90</v>
      </c>
      <c r="BO34" s="15">
        <v>0</v>
      </c>
      <c r="BP34" s="18">
        <f t="shared" si="98"/>
        <v>540</v>
      </c>
      <c r="BQ34" s="20">
        <v>90</v>
      </c>
      <c r="BR34" s="20">
        <v>90</v>
      </c>
      <c r="BS34" s="15">
        <v>90</v>
      </c>
      <c r="BT34" s="15">
        <v>90</v>
      </c>
      <c r="BU34" s="20">
        <v>90</v>
      </c>
      <c r="BV34" s="15">
        <v>90</v>
      </c>
      <c r="BW34" s="15">
        <v>0</v>
      </c>
      <c r="BX34" s="18">
        <f t="shared" si="99"/>
        <v>540</v>
      </c>
      <c r="BY34" s="20">
        <v>90</v>
      </c>
      <c r="BZ34" s="20">
        <v>90</v>
      </c>
      <c r="CA34" s="15">
        <v>90</v>
      </c>
      <c r="CB34" s="15">
        <v>90</v>
      </c>
      <c r="CC34" s="20">
        <v>90</v>
      </c>
      <c r="CD34" s="15">
        <v>90</v>
      </c>
      <c r="CE34" s="15">
        <v>0</v>
      </c>
      <c r="CF34" s="18">
        <f t="shared" si="100"/>
        <v>540</v>
      </c>
      <c r="CG34" s="20">
        <v>90</v>
      </c>
      <c r="CH34" s="20">
        <v>90</v>
      </c>
      <c r="CI34" s="15">
        <v>90</v>
      </c>
      <c r="CJ34" s="15">
        <v>90</v>
      </c>
      <c r="CK34" s="20">
        <v>90</v>
      </c>
      <c r="CL34" s="15">
        <v>90</v>
      </c>
      <c r="CM34" s="15">
        <v>0</v>
      </c>
      <c r="CN34" s="18">
        <f t="shared" si="101"/>
        <v>540</v>
      </c>
      <c r="CO34" s="20">
        <v>90</v>
      </c>
      <c r="CP34" s="20">
        <v>90</v>
      </c>
      <c r="CQ34" s="15">
        <v>90</v>
      </c>
      <c r="CR34" s="15">
        <v>90</v>
      </c>
      <c r="CS34" s="20">
        <v>90</v>
      </c>
      <c r="CT34" s="15">
        <v>90</v>
      </c>
      <c r="CU34" s="15">
        <v>0</v>
      </c>
      <c r="CV34" s="300">
        <f t="shared" si="102"/>
        <v>540</v>
      </c>
      <c r="CW34" s="20">
        <v>90</v>
      </c>
      <c r="CX34" s="20">
        <v>90</v>
      </c>
      <c r="CY34" s="15">
        <v>90</v>
      </c>
      <c r="CZ34" s="15">
        <v>90</v>
      </c>
      <c r="DA34" s="20">
        <v>90</v>
      </c>
      <c r="DB34" s="15">
        <v>90</v>
      </c>
      <c r="DC34" s="15">
        <v>0</v>
      </c>
      <c r="DD34" s="300">
        <f t="shared" si="103"/>
        <v>540</v>
      </c>
      <c r="DE34" s="20">
        <v>90</v>
      </c>
      <c r="DF34" s="20">
        <v>90</v>
      </c>
      <c r="DG34" s="15">
        <v>90</v>
      </c>
      <c r="DH34" s="15">
        <v>90</v>
      </c>
      <c r="DI34" s="20">
        <v>90</v>
      </c>
      <c r="DJ34" s="15">
        <v>90</v>
      </c>
      <c r="DK34" s="15">
        <v>0</v>
      </c>
      <c r="DL34" s="300">
        <f t="shared" si="104"/>
        <v>540</v>
      </c>
    </row>
    <row r="35" spans="1:116" s="6" customFormat="1" ht="15" customHeight="1" thickBot="1" x14ac:dyDescent="0.35">
      <c r="A35" s="112" t="s">
        <v>6</v>
      </c>
      <c r="B35" s="4" t="s">
        <v>5</v>
      </c>
      <c r="C35" s="4" t="s">
        <v>4</v>
      </c>
      <c r="D35" s="5">
        <v>1601</v>
      </c>
      <c r="E35" s="4" t="s">
        <v>3</v>
      </c>
      <c r="F35" s="3"/>
      <c r="G35" s="26">
        <v>1601</v>
      </c>
      <c r="H35" s="75">
        <v>1601</v>
      </c>
      <c r="I35" s="26">
        <v>1601</v>
      </c>
      <c r="J35" s="75">
        <v>1601</v>
      </c>
      <c r="K35" s="75">
        <v>0</v>
      </c>
      <c r="L35" s="25">
        <f t="shared" si="90"/>
        <v>6404</v>
      </c>
      <c r="M35" s="26">
        <v>1601</v>
      </c>
      <c r="N35" s="75">
        <v>1601</v>
      </c>
      <c r="O35" s="26">
        <v>1601</v>
      </c>
      <c r="P35" s="75">
        <v>1601</v>
      </c>
      <c r="Q35" s="75">
        <v>0</v>
      </c>
      <c r="R35" s="25">
        <f t="shared" si="91"/>
        <v>6404</v>
      </c>
      <c r="S35" s="26">
        <v>1601</v>
      </c>
      <c r="T35" s="75">
        <v>1601</v>
      </c>
      <c r="U35" s="26">
        <v>1601</v>
      </c>
      <c r="V35" s="75">
        <v>1601</v>
      </c>
      <c r="W35" s="75">
        <v>0</v>
      </c>
      <c r="X35" s="25">
        <f t="shared" si="92"/>
        <v>6404</v>
      </c>
      <c r="Y35" s="26">
        <v>1601</v>
      </c>
      <c r="Z35" s="75">
        <v>1601</v>
      </c>
      <c r="AA35" s="26">
        <v>1601</v>
      </c>
      <c r="AB35" s="75">
        <v>1601</v>
      </c>
      <c r="AC35" s="75">
        <v>0</v>
      </c>
      <c r="AD35" s="25">
        <f t="shared" si="93"/>
        <v>6404</v>
      </c>
      <c r="AE35" s="26">
        <v>1601</v>
      </c>
      <c r="AF35" s="75">
        <v>1601</v>
      </c>
      <c r="AG35" s="26">
        <v>1601</v>
      </c>
      <c r="AH35" s="75">
        <v>1601</v>
      </c>
      <c r="AI35" s="75">
        <v>800</v>
      </c>
      <c r="AJ35" s="75">
        <v>0</v>
      </c>
      <c r="AK35" s="25">
        <f t="shared" si="94"/>
        <v>7204</v>
      </c>
      <c r="AL35" s="26">
        <v>1601</v>
      </c>
      <c r="AM35" s="75">
        <v>0</v>
      </c>
      <c r="AN35" s="26">
        <v>1601</v>
      </c>
      <c r="AO35" s="75">
        <v>1601</v>
      </c>
      <c r="AP35" s="75">
        <v>2880</v>
      </c>
      <c r="AQ35" s="75">
        <v>0</v>
      </c>
      <c r="AR35" s="25">
        <f t="shared" si="95"/>
        <v>7683</v>
      </c>
      <c r="AS35" s="26">
        <v>1601</v>
      </c>
      <c r="AT35" s="75"/>
      <c r="AU35" s="26">
        <v>1601</v>
      </c>
      <c r="AV35" s="75">
        <v>1601</v>
      </c>
      <c r="AW35" s="75">
        <v>2880</v>
      </c>
      <c r="AX35" s="75">
        <v>2255</v>
      </c>
      <c r="AY35" s="75">
        <v>0</v>
      </c>
      <c r="AZ35" s="25">
        <f t="shared" si="96"/>
        <v>9938</v>
      </c>
      <c r="BA35" s="26">
        <v>1601</v>
      </c>
      <c r="BB35" s="26">
        <v>1601</v>
      </c>
      <c r="BC35" s="75">
        <v>1601</v>
      </c>
      <c r="BD35" s="75">
        <v>2880</v>
      </c>
      <c r="BE35" s="26">
        <v>4511</v>
      </c>
      <c r="BF35" s="75">
        <v>1503</v>
      </c>
      <c r="BG35" s="75">
        <v>0</v>
      </c>
      <c r="BH35" s="25">
        <f t="shared" si="97"/>
        <v>13697</v>
      </c>
      <c r="BI35" s="26">
        <v>1601</v>
      </c>
      <c r="BJ35" s="26">
        <v>1601</v>
      </c>
      <c r="BK35" s="75">
        <v>1601</v>
      </c>
      <c r="BL35" s="75">
        <v>2880</v>
      </c>
      <c r="BM35" s="26">
        <v>4511</v>
      </c>
      <c r="BN35" s="75">
        <v>4511</v>
      </c>
      <c r="BO35" s="75">
        <v>0</v>
      </c>
      <c r="BP35" s="25">
        <f t="shared" si="98"/>
        <v>16705</v>
      </c>
      <c r="BQ35" s="26">
        <v>1601</v>
      </c>
      <c r="BR35" s="26">
        <v>1601</v>
      </c>
      <c r="BS35" s="75">
        <v>1601</v>
      </c>
      <c r="BT35" s="75">
        <v>2880</v>
      </c>
      <c r="BU35" s="26">
        <v>4511</v>
      </c>
      <c r="BV35" s="75">
        <v>4511</v>
      </c>
      <c r="BW35" s="75">
        <v>0</v>
      </c>
      <c r="BX35" s="25">
        <f t="shared" si="99"/>
        <v>16705</v>
      </c>
      <c r="BY35" s="26">
        <v>1601</v>
      </c>
      <c r="BZ35" s="26">
        <v>1601</v>
      </c>
      <c r="CA35" s="75">
        <v>1601</v>
      </c>
      <c r="CB35" s="75">
        <v>2880</v>
      </c>
      <c r="CC35" s="26">
        <v>4511</v>
      </c>
      <c r="CD35" s="75">
        <v>4511</v>
      </c>
      <c r="CE35" s="75">
        <v>0</v>
      </c>
      <c r="CF35" s="25">
        <f t="shared" si="100"/>
        <v>16705</v>
      </c>
      <c r="CG35" s="26">
        <v>1601</v>
      </c>
      <c r="CH35" s="26">
        <v>1601</v>
      </c>
      <c r="CI35" s="75">
        <v>1601</v>
      </c>
      <c r="CJ35" s="75">
        <v>2880</v>
      </c>
      <c r="CK35" s="26">
        <v>4511</v>
      </c>
      <c r="CL35" s="75">
        <v>4511</v>
      </c>
      <c r="CM35" s="75">
        <v>0</v>
      </c>
      <c r="CN35" s="25">
        <f t="shared" si="101"/>
        <v>16705</v>
      </c>
      <c r="CO35" s="26">
        <v>1601</v>
      </c>
      <c r="CP35" s="26">
        <v>1601</v>
      </c>
      <c r="CQ35" s="75">
        <v>1601</v>
      </c>
      <c r="CR35" s="75">
        <v>2880</v>
      </c>
      <c r="CS35" s="26">
        <v>4511</v>
      </c>
      <c r="CT35" s="75">
        <v>4511</v>
      </c>
      <c r="CU35" s="75">
        <v>0</v>
      </c>
      <c r="CV35" s="294">
        <f t="shared" si="102"/>
        <v>16705</v>
      </c>
      <c r="CW35" s="26">
        <v>1601</v>
      </c>
      <c r="CX35" s="26">
        <v>1601</v>
      </c>
      <c r="CY35" s="75">
        <v>1601</v>
      </c>
      <c r="CZ35" s="75">
        <v>2880</v>
      </c>
      <c r="DA35" s="26">
        <v>4511</v>
      </c>
      <c r="DB35" s="75">
        <v>4511</v>
      </c>
      <c r="DC35" s="75">
        <v>0</v>
      </c>
      <c r="DD35" s="294">
        <f t="shared" si="103"/>
        <v>16705</v>
      </c>
      <c r="DE35" s="26">
        <v>1601</v>
      </c>
      <c r="DF35" s="26">
        <v>1601</v>
      </c>
      <c r="DG35" s="75">
        <v>1601</v>
      </c>
      <c r="DH35" s="75">
        <v>2880</v>
      </c>
      <c r="DI35" s="26">
        <v>4511</v>
      </c>
      <c r="DJ35" s="75">
        <v>4511</v>
      </c>
      <c r="DK35" s="75">
        <v>0</v>
      </c>
      <c r="DL35" s="294">
        <f t="shared" si="104"/>
        <v>16705</v>
      </c>
    </row>
    <row r="36" spans="1:116" s="320" customFormat="1" ht="16.2" thickBot="1" x14ac:dyDescent="0.35">
      <c r="A36" s="261"/>
      <c r="B36" s="317"/>
      <c r="C36" s="317"/>
      <c r="D36" s="318"/>
      <c r="E36" s="317"/>
      <c r="F36" s="306"/>
      <c r="G36" s="319">
        <f t="shared" ref="G36:AS36" si="105">SUM(G30:G35)</f>
        <v>2797</v>
      </c>
      <c r="H36" s="319">
        <f t="shared" si="105"/>
        <v>2797</v>
      </c>
      <c r="I36" s="319">
        <f t="shared" si="105"/>
        <v>2797</v>
      </c>
      <c r="J36" s="319">
        <f t="shared" si="105"/>
        <v>2797</v>
      </c>
      <c r="K36" s="319">
        <f t="shared" si="105"/>
        <v>0</v>
      </c>
      <c r="L36" s="294">
        <f t="shared" si="105"/>
        <v>11188</v>
      </c>
      <c r="M36" s="319">
        <f t="shared" si="105"/>
        <v>2797</v>
      </c>
      <c r="N36" s="319">
        <f t="shared" si="105"/>
        <v>2797</v>
      </c>
      <c r="O36" s="319">
        <f t="shared" si="105"/>
        <v>2797</v>
      </c>
      <c r="P36" s="319">
        <f t="shared" si="105"/>
        <v>2797</v>
      </c>
      <c r="Q36" s="319">
        <f t="shared" si="105"/>
        <v>0</v>
      </c>
      <c r="R36" s="294">
        <f t="shared" si="105"/>
        <v>11188</v>
      </c>
      <c r="S36" s="319">
        <f t="shared" si="105"/>
        <v>2797</v>
      </c>
      <c r="T36" s="319">
        <f t="shared" si="105"/>
        <v>2657</v>
      </c>
      <c r="U36" s="319">
        <f t="shared" si="105"/>
        <v>2797</v>
      </c>
      <c r="V36" s="319">
        <f t="shared" si="105"/>
        <v>2797</v>
      </c>
      <c r="W36" s="319">
        <f t="shared" si="105"/>
        <v>0</v>
      </c>
      <c r="X36" s="294">
        <f t="shared" si="105"/>
        <v>11048</v>
      </c>
      <c r="Y36" s="319">
        <f t="shared" si="105"/>
        <v>2797</v>
      </c>
      <c r="Z36" s="319">
        <f t="shared" si="105"/>
        <v>2657</v>
      </c>
      <c r="AA36" s="319">
        <f t="shared" si="105"/>
        <v>2797</v>
      </c>
      <c r="AB36" s="319">
        <f t="shared" si="105"/>
        <v>2797</v>
      </c>
      <c r="AC36" s="319">
        <f t="shared" si="105"/>
        <v>0</v>
      </c>
      <c r="AD36" s="294">
        <f t="shared" si="105"/>
        <v>11048</v>
      </c>
      <c r="AE36" s="319">
        <f t="shared" si="105"/>
        <v>2797</v>
      </c>
      <c r="AF36" s="319">
        <f t="shared" si="105"/>
        <v>2657</v>
      </c>
      <c r="AG36" s="319">
        <f t="shared" si="105"/>
        <v>2797</v>
      </c>
      <c r="AH36" s="319">
        <f t="shared" si="105"/>
        <v>2797</v>
      </c>
      <c r="AI36" s="319">
        <f t="shared" si="105"/>
        <v>1398</v>
      </c>
      <c r="AJ36" s="319">
        <f t="shared" si="105"/>
        <v>0</v>
      </c>
      <c r="AK36" s="294">
        <f t="shared" si="105"/>
        <v>12446</v>
      </c>
      <c r="AL36" s="319">
        <f t="shared" si="105"/>
        <v>2797</v>
      </c>
      <c r="AM36" s="319">
        <f t="shared" si="105"/>
        <v>0</v>
      </c>
      <c r="AN36" s="319">
        <f t="shared" si="105"/>
        <v>2797</v>
      </c>
      <c r="AO36" s="319">
        <f t="shared" si="105"/>
        <v>2797</v>
      </c>
      <c r="AP36" s="319">
        <f t="shared" si="105"/>
        <v>4160</v>
      </c>
      <c r="AQ36" s="319">
        <f t="shared" si="105"/>
        <v>0</v>
      </c>
      <c r="AR36" s="294">
        <f t="shared" si="105"/>
        <v>12551</v>
      </c>
      <c r="AS36" s="319">
        <f t="shared" si="105"/>
        <v>2797</v>
      </c>
      <c r="AT36" s="319">
        <f t="shared" ref="AT36:AY36" si="106">SUM(AT30:AT35)</f>
        <v>0</v>
      </c>
      <c r="AU36" s="319">
        <f t="shared" si="106"/>
        <v>2797</v>
      </c>
      <c r="AV36" s="319">
        <f>SUM(AV30:AV35)</f>
        <v>2797</v>
      </c>
      <c r="AW36" s="319">
        <f>SUM(AW30:AW35)</f>
        <v>4160</v>
      </c>
      <c r="AX36" s="319">
        <f t="shared" si="106"/>
        <v>2920</v>
      </c>
      <c r="AY36" s="319">
        <f t="shared" si="106"/>
        <v>0</v>
      </c>
      <c r="AZ36" s="294">
        <f t="shared" ref="AZ36:BI36" si="107">SUM(AZ30:AZ35)</f>
        <v>15471</v>
      </c>
      <c r="BA36" s="319">
        <f t="shared" si="107"/>
        <v>2797</v>
      </c>
      <c r="BB36" s="319">
        <f t="shared" si="107"/>
        <v>2797</v>
      </c>
      <c r="BC36" s="319">
        <f t="shared" si="107"/>
        <v>2797</v>
      </c>
      <c r="BD36" s="319">
        <f t="shared" si="107"/>
        <v>4160</v>
      </c>
      <c r="BE36" s="319">
        <f t="shared" si="107"/>
        <v>5891</v>
      </c>
      <c r="BF36" s="319">
        <f t="shared" si="107"/>
        <v>2313</v>
      </c>
      <c r="BG36" s="319">
        <f t="shared" si="107"/>
        <v>0</v>
      </c>
      <c r="BH36" s="294">
        <f t="shared" si="107"/>
        <v>20755</v>
      </c>
      <c r="BI36" s="319">
        <f t="shared" si="107"/>
        <v>2797</v>
      </c>
      <c r="BJ36" s="319">
        <f t="shared" ref="BJ36:BO36" si="108">SUM(BJ30:BJ35)</f>
        <v>2797</v>
      </c>
      <c r="BK36" s="319">
        <f t="shared" si="108"/>
        <v>2797</v>
      </c>
      <c r="BL36" s="319">
        <f t="shared" si="108"/>
        <v>4160</v>
      </c>
      <c r="BM36" s="319">
        <f t="shared" si="108"/>
        <v>5891</v>
      </c>
      <c r="BN36" s="319">
        <f t="shared" si="108"/>
        <v>5891</v>
      </c>
      <c r="BO36" s="319">
        <f t="shared" si="108"/>
        <v>0</v>
      </c>
      <c r="BP36" s="294">
        <f>SUM(BP30:BP35)</f>
        <v>24333</v>
      </c>
      <c r="BQ36" s="319">
        <f>SUM(BQ30:BQ35)</f>
        <v>2797</v>
      </c>
      <c r="BR36" s="319">
        <f t="shared" ref="BR36:BW36" si="109">SUM(BR30:BR35)</f>
        <v>2797</v>
      </c>
      <c r="BS36" s="319">
        <f t="shared" si="109"/>
        <v>2797</v>
      </c>
      <c r="BT36" s="319">
        <f t="shared" si="109"/>
        <v>4160</v>
      </c>
      <c r="BU36" s="319">
        <f t="shared" si="109"/>
        <v>5707</v>
      </c>
      <c r="BV36" s="319">
        <f t="shared" si="109"/>
        <v>5707</v>
      </c>
      <c r="BW36" s="319">
        <f t="shared" si="109"/>
        <v>0</v>
      </c>
      <c r="BX36" s="294">
        <f>SUM(BX30:BX35)</f>
        <v>23965</v>
      </c>
      <c r="BY36" s="319">
        <f>SUM(BY30:BY35)</f>
        <v>2797</v>
      </c>
      <c r="BZ36" s="319">
        <f t="shared" ref="BZ36:CE36" si="110">SUM(BZ30:BZ35)</f>
        <v>2797</v>
      </c>
      <c r="CA36" s="319">
        <f t="shared" si="110"/>
        <v>2797</v>
      </c>
      <c r="CB36" s="319">
        <f t="shared" si="110"/>
        <v>4160</v>
      </c>
      <c r="CC36" s="319">
        <f t="shared" si="110"/>
        <v>5707</v>
      </c>
      <c r="CD36" s="319">
        <f t="shared" si="110"/>
        <v>5707</v>
      </c>
      <c r="CE36" s="319">
        <f t="shared" si="110"/>
        <v>0</v>
      </c>
      <c r="CF36" s="294">
        <f>SUM(CF30:CF35)</f>
        <v>23965</v>
      </c>
      <c r="CG36" s="319">
        <f>SUM(CG30:CG35)</f>
        <v>2797</v>
      </c>
      <c r="CH36" s="319">
        <f t="shared" ref="CH36:CM36" si="111">SUM(CH30:CH35)</f>
        <v>2797</v>
      </c>
      <c r="CI36" s="319">
        <f t="shared" si="111"/>
        <v>2797</v>
      </c>
      <c r="CJ36" s="319">
        <f t="shared" si="111"/>
        <v>4160</v>
      </c>
      <c r="CK36" s="319">
        <f t="shared" si="111"/>
        <v>5707</v>
      </c>
      <c r="CL36" s="319">
        <f t="shared" si="111"/>
        <v>5707</v>
      </c>
      <c r="CM36" s="319">
        <f t="shared" si="111"/>
        <v>0</v>
      </c>
      <c r="CN36" s="294">
        <f>SUM(CN30:CN35)</f>
        <v>23965</v>
      </c>
      <c r="CO36" s="319">
        <f>SUM(CO30:CO35)</f>
        <v>2797</v>
      </c>
      <c r="CP36" s="319">
        <f t="shared" ref="CP36:CU36" si="112">SUM(CP30:CP35)</f>
        <v>2797</v>
      </c>
      <c r="CQ36" s="319">
        <f t="shared" si="112"/>
        <v>2797</v>
      </c>
      <c r="CR36" s="319">
        <f t="shared" si="112"/>
        <v>4160</v>
      </c>
      <c r="CS36" s="319">
        <f t="shared" si="112"/>
        <v>5707</v>
      </c>
      <c r="CT36" s="319">
        <f t="shared" si="112"/>
        <v>5707</v>
      </c>
      <c r="CU36" s="319">
        <f t="shared" si="112"/>
        <v>0</v>
      </c>
      <c r="CV36" s="294">
        <f>SUM(CV30:CV35)</f>
        <v>23965</v>
      </c>
      <c r="CW36" s="319">
        <f>SUM(CW30:CW35)</f>
        <v>2797</v>
      </c>
      <c r="CX36" s="319">
        <f t="shared" ref="CX36:DC36" si="113">SUM(CX30:CX35)</f>
        <v>2797</v>
      </c>
      <c r="CY36" s="319">
        <f t="shared" si="113"/>
        <v>2797</v>
      </c>
      <c r="CZ36" s="319">
        <f t="shared" si="113"/>
        <v>4160</v>
      </c>
      <c r="DA36" s="319">
        <f t="shared" si="113"/>
        <v>5707</v>
      </c>
      <c r="DB36" s="319">
        <f t="shared" si="113"/>
        <v>5707</v>
      </c>
      <c r="DC36" s="319">
        <f t="shared" si="113"/>
        <v>0</v>
      </c>
      <c r="DD36" s="294">
        <f>SUM(DD30:DD35)</f>
        <v>23965</v>
      </c>
      <c r="DE36" s="319">
        <f>SUM(DE30:DE35)</f>
        <v>2797</v>
      </c>
      <c r="DF36" s="319">
        <f t="shared" ref="DF36:DK36" si="114">SUM(DF30:DF35)</f>
        <v>2797</v>
      </c>
      <c r="DG36" s="319">
        <f t="shared" si="114"/>
        <v>2797</v>
      </c>
      <c r="DH36" s="319">
        <f t="shared" si="114"/>
        <v>4160</v>
      </c>
      <c r="DI36" s="319">
        <f t="shared" si="114"/>
        <v>5707</v>
      </c>
      <c r="DJ36" s="319">
        <f t="shared" si="114"/>
        <v>5707</v>
      </c>
      <c r="DK36" s="319">
        <f t="shared" si="114"/>
        <v>0</v>
      </c>
      <c r="DL36" s="294">
        <f>SUM(DL30:DL35)</f>
        <v>23965</v>
      </c>
    </row>
    <row r="37" spans="1:116" ht="15" customHeight="1" x14ac:dyDescent="0.3">
      <c r="A37" s="114"/>
      <c r="B37" s="2"/>
      <c r="C37" s="2"/>
      <c r="D37" s="13"/>
      <c r="E37" s="2"/>
      <c r="F37" s="12"/>
      <c r="G37" s="20"/>
      <c r="H37" s="15"/>
      <c r="I37" s="20"/>
      <c r="J37" s="15"/>
      <c r="K37" s="15"/>
      <c r="L37" s="18"/>
      <c r="M37" s="20"/>
      <c r="N37" s="15"/>
      <c r="O37" s="20"/>
      <c r="P37" s="15"/>
      <c r="Q37" s="15"/>
      <c r="R37" s="18"/>
      <c r="S37" s="20"/>
      <c r="T37" s="15"/>
      <c r="U37" s="20"/>
      <c r="V37" s="15"/>
      <c r="W37" s="15"/>
      <c r="X37" s="18"/>
      <c r="Y37" s="20"/>
      <c r="Z37" s="15"/>
      <c r="AA37" s="20"/>
      <c r="AB37" s="15"/>
      <c r="AC37" s="15"/>
      <c r="AD37" s="18"/>
      <c r="AE37" s="20"/>
      <c r="AF37" s="15"/>
      <c r="AG37" s="20"/>
      <c r="AH37" s="15"/>
      <c r="AI37" s="15"/>
      <c r="AJ37" s="15"/>
      <c r="AK37" s="18"/>
      <c r="AL37" s="20"/>
      <c r="AM37" s="15"/>
      <c r="AN37" s="20"/>
      <c r="AO37" s="15"/>
      <c r="AP37" s="15"/>
      <c r="AQ37" s="15"/>
      <c r="AR37" s="18"/>
      <c r="AS37" s="20"/>
      <c r="AT37" s="15"/>
      <c r="AU37" s="20"/>
      <c r="AV37" s="15"/>
      <c r="AW37" s="15"/>
      <c r="AX37" s="15"/>
      <c r="AY37" s="15"/>
      <c r="AZ37" s="18"/>
      <c r="BA37" s="20"/>
      <c r="BB37" s="20"/>
      <c r="BC37" s="15"/>
      <c r="BD37" s="15"/>
      <c r="BE37" s="20"/>
      <c r="BF37" s="15"/>
      <c r="BG37" s="15"/>
      <c r="BH37" s="18"/>
      <c r="BI37" s="20"/>
      <c r="BJ37" s="20"/>
      <c r="BK37" s="15"/>
      <c r="BL37" s="15"/>
      <c r="BM37" s="20"/>
      <c r="BN37" s="15"/>
      <c r="BO37" s="15"/>
      <c r="BP37" s="18"/>
      <c r="BQ37" s="20"/>
      <c r="BR37" s="20"/>
      <c r="BS37" s="15"/>
      <c r="BT37" s="15"/>
      <c r="BU37" s="20"/>
      <c r="BV37" s="15"/>
      <c r="BW37" s="15"/>
      <c r="BX37" s="18"/>
      <c r="BY37" s="20"/>
      <c r="BZ37" s="20"/>
      <c r="CA37" s="15"/>
      <c r="CB37" s="15"/>
      <c r="CC37" s="20"/>
      <c r="CD37" s="15"/>
      <c r="CE37" s="15"/>
      <c r="CF37" s="18"/>
      <c r="CG37" s="20"/>
      <c r="CH37" s="20"/>
      <c r="CI37" s="15"/>
      <c r="CJ37" s="15"/>
      <c r="CK37" s="20"/>
      <c r="CL37" s="15"/>
      <c r="CM37" s="15"/>
      <c r="CN37" s="18"/>
      <c r="CO37" s="20"/>
      <c r="CP37" s="20"/>
      <c r="CQ37" s="15"/>
      <c r="CR37" s="15"/>
      <c r="CS37" s="20"/>
      <c r="CT37" s="15"/>
      <c r="CU37" s="15"/>
      <c r="CV37" s="300"/>
      <c r="CW37" s="20"/>
      <c r="CX37" s="20"/>
      <c r="CY37" s="15"/>
      <c r="CZ37" s="15"/>
      <c r="DA37" s="20"/>
      <c r="DB37" s="15"/>
      <c r="DC37" s="15"/>
      <c r="DD37" s="300"/>
      <c r="DE37" s="20"/>
      <c r="DF37" s="20"/>
      <c r="DG37" s="15"/>
      <c r="DH37" s="15"/>
      <c r="DI37" s="20"/>
      <c r="DJ37" s="15"/>
      <c r="DK37" s="15"/>
      <c r="DL37" s="300"/>
    </row>
    <row r="38" spans="1:116" s="324" customFormat="1" ht="16.2" thickBot="1" x14ac:dyDescent="0.35">
      <c r="A38" s="321" t="s">
        <v>2</v>
      </c>
      <c r="B38" s="292"/>
      <c r="C38" s="292"/>
      <c r="D38" s="322"/>
      <c r="E38" s="292"/>
      <c r="F38" s="296"/>
      <c r="G38" s="323">
        <f t="shared" ref="G38:AY38" si="115">G23+G28+G30+G31+G32+G33+G34+G35</f>
        <v>23534.52</v>
      </c>
      <c r="H38" s="323">
        <f t="shared" si="115"/>
        <v>19281.32</v>
      </c>
      <c r="I38" s="323">
        <f t="shared" si="115"/>
        <v>23517.19</v>
      </c>
      <c r="J38" s="323">
        <f t="shared" si="115"/>
        <v>18882.5</v>
      </c>
      <c r="K38" s="323">
        <f t="shared" si="115"/>
        <v>6620</v>
      </c>
      <c r="L38" s="303">
        <f t="shared" si="115"/>
        <v>91835.53</v>
      </c>
      <c r="M38" s="323">
        <f t="shared" si="115"/>
        <v>21545.41</v>
      </c>
      <c r="N38" s="323">
        <f t="shared" si="115"/>
        <v>2797</v>
      </c>
      <c r="O38" s="323">
        <f t="shared" si="115"/>
        <v>22981.45</v>
      </c>
      <c r="P38" s="323">
        <f t="shared" si="115"/>
        <v>16445.849999999999</v>
      </c>
      <c r="Q38" s="323">
        <f t="shared" si="115"/>
        <v>9530</v>
      </c>
      <c r="R38" s="303">
        <f t="shared" si="115"/>
        <v>73299.709999999992</v>
      </c>
      <c r="S38" s="323">
        <f t="shared" si="115"/>
        <v>22408.1</v>
      </c>
      <c r="T38" s="323">
        <f t="shared" si="115"/>
        <v>2657</v>
      </c>
      <c r="U38" s="323">
        <f t="shared" si="115"/>
        <v>20612.39</v>
      </c>
      <c r="V38" s="323">
        <f t="shared" si="115"/>
        <v>22034.22</v>
      </c>
      <c r="W38" s="323">
        <f t="shared" si="115"/>
        <v>4690</v>
      </c>
      <c r="X38" s="303">
        <f t="shared" si="115"/>
        <v>72401.709999999992</v>
      </c>
      <c r="Y38" s="323">
        <f t="shared" si="115"/>
        <v>20500.2</v>
      </c>
      <c r="Z38" s="323">
        <f t="shared" si="115"/>
        <v>2657</v>
      </c>
      <c r="AA38" s="323">
        <f t="shared" si="115"/>
        <v>20453.690000000002</v>
      </c>
      <c r="AB38" s="323">
        <f t="shared" si="115"/>
        <v>18388.5</v>
      </c>
      <c r="AC38" s="323">
        <f t="shared" si="115"/>
        <v>5820</v>
      </c>
      <c r="AD38" s="303">
        <f t="shared" si="115"/>
        <v>67819.39</v>
      </c>
      <c r="AE38" s="323">
        <f t="shared" si="115"/>
        <v>20850.39</v>
      </c>
      <c r="AF38" s="323">
        <f t="shared" si="115"/>
        <v>2657</v>
      </c>
      <c r="AG38" s="323">
        <f t="shared" si="115"/>
        <v>25925.489999999998</v>
      </c>
      <c r="AH38" s="323">
        <f t="shared" si="115"/>
        <v>23140.73</v>
      </c>
      <c r="AI38" s="323">
        <f t="shared" si="115"/>
        <v>7528.29</v>
      </c>
      <c r="AJ38" s="323">
        <f t="shared" si="115"/>
        <v>0</v>
      </c>
      <c r="AK38" s="303">
        <f t="shared" si="115"/>
        <v>80101.899999999994</v>
      </c>
      <c r="AL38" s="323">
        <f t="shared" si="115"/>
        <v>13373.029999999999</v>
      </c>
      <c r="AM38" s="323">
        <f t="shared" si="115"/>
        <v>0</v>
      </c>
      <c r="AN38" s="323">
        <f t="shared" si="115"/>
        <v>19612.559999999998</v>
      </c>
      <c r="AO38" s="323">
        <f t="shared" si="115"/>
        <v>17504.05</v>
      </c>
      <c r="AP38" s="323">
        <f t="shared" si="115"/>
        <v>21945.63</v>
      </c>
      <c r="AQ38" s="323">
        <f t="shared" si="115"/>
        <v>0</v>
      </c>
      <c r="AR38" s="303">
        <f t="shared" si="115"/>
        <v>72435.26999999999</v>
      </c>
      <c r="AS38" s="323">
        <f t="shared" si="115"/>
        <v>17504.89</v>
      </c>
      <c r="AT38" s="323">
        <f t="shared" si="115"/>
        <v>0</v>
      </c>
      <c r="AU38" s="323">
        <f t="shared" si="115"/>
        <v>21785.329999999998</v>
      </c>
      <c r="AV38" s="323">
        <f t="shared" si="115"/>
        <v>18795</v>
      </c>
      <c r="AW38" s="323">
        <f t="shared" si="115"/>
        <v>22626.560000000001</v>
      </c>
      <c r="AX38" s="323">
        <f t="shared" si="115"/>
        <v>13567.970000000001</v>
      </c>
      <c r="AY38" s="323">
        <f t="shared" si="115"/>
        <v>4650</v>
      </c>
      <c r="AZ38" s="303">
        <f t="shared" ref="AZ38:BE38" si="116">AZ23+AZ28+AZ30+AZ31+AZ32+AZ33+AZ34+AZ35</f>
        <v>98929.750000000015</v>
      </c>
      <c r="BA38" s="323">
        <f t="shared" si="116"/>
        <v>21617.91</v>
      </c>
      <c r="BB38" s="323">
        <f>BB23+BB28+BB30+BB31+BB32+BB33+BB34+BB35</f>
        <v>21350.28</v>
      </c>
      <c r="BC38" s="323">
        <f>BC23+BC28+BC30+BC31+BC32+BC33+BC34+BC35</f>
        <v>20434.75</v>
      </c>
      <c r="BD38" s="323">
        <f>BD23+BD28+BD30+BD31+BD32+BD33+BD34+BD35</f>
        <v>26312.129999999997</v>
      </c>
      <c r="BE38" s="323">
        <f t="shared" si="116"/>
        <v>24360.35</v>
      </c>
      <c r="BF38" s="323">
        <f t="shared" ref="BF38:DL38" si="117">BF23+BF28+BF30+BF31+BF32+BF33+BF34+BF35</f>
        <v>9598.99</v>
      </c>
      <c r="BG38" s="323">
        <f t="shared" si="117"/>
        <v>1900</v>
      </c>
      <c r="BH38" s="303">
        <f t="shared" si="117"/>
        <v>125574.40999999999</v>
      </c>
      <c r="BI38" s="323">
        <f t="shared" si="117"/>
        <v>18762.47</v>
      </c>
      <c r="BJ38" s="323">
        <f t="shared" si="117"/>
        <v>19074.599999999999</v>
      </c>
      <c r="BK38" s="323">
        <f t="shared" si="117"/>
        <v>14701.75</v>
      </c>
      <c r="BL38" s="323">
        <f t="shared" si="117"/>
        <v>23616.12</v>
      </c>
      <c r="BM38" s="323">
        <f t="shared" si="117"/>
        <v>22479.1</v>
      </c>
      <c r="BN38" s="323">
        <f t="shared" si="117"/>
        <v>28042.71</v>
      </c>
      <c r="BO38" s="323">
        <f t="shared" si="117"/>
        <v>3350</v>
      </c>
      <c r="BP38" s="303">
        <f t="shared" si="117"/>
        <v>130026.75</v>
      </c>
      <c r="BQ38" s="323">
        <f t="shared" si="117"/>
        <v>18879.7</v>
      </c>
      <c r="BR38" s="323">
        <f t="shared" si="117"/>
        <v>7232.08</v>
      </c>
      <c r="BS38" s="323">
        <f t="shared" si="117"/>
        <v>22866.809999999998</v>
      </c>
      <c r="BT38" s="323">
        <f t="shared" si="117"/>
        <v>26328.899999999998</v>
      </c>
      <c r="BU38" s="323">
        <f t="shared" si="117"/>
        <v>24947.62</v>
      </c>
      <c r="BV38" s="323">
        <f t="shared" si="117"/>
        <v>32402.1</v>
      </c>
      <c r="BW38" s="323">
        <f t="shared" si="117"/>
        <v>3270</v>
      </c>
      <c r="BX38" s="303">
        <f t="shared" si="117"/>
        <v>135927.21</v>
      </c>
      <c r="BY38" s="323">
        <f t="shared" si="117"/>
        <v>9133.1</v>
      </c>
      <c r="BZ38" s="323">
        <f t="shared" si="117"/>
        <v>23762.48</v>
      </c>
      <c r="CA38" s="323">
        <f t="shared" si="117"/>
        <v>3898.7</v>
      </c>
      <c r="CB38" s="323">
        <f t="shared" si="117"/>
        <v>30297.659999999996</v>
      </c>
      <c r="CC38" s="323">
        <f t="shared" si="117"/>
        <v>23974.31</v>
      </c>
      <c r="CD38" s="323">
        <f t="shared" si="117"/>
        <v>29377.63</v>
      </c>
      <c r="CE38" s="323">
        <f t="shared" si="117"/>
        <v>10470</v>
      </c>
      <c r="CF38" s="303">
        <f t="shared" si="117"/>
        <v>130913.88</v>
      </c>
      <c r="CG38" s="323">
        <f t="shared" ref="CG38:DD38" si="118">CG23+CG28+CG30+CG31+CG32+CG33+CG34+CG35</f>
        <v>16831.22</v>
      </c>
      <c r="CH38" s="323">
        <f t="shared" si="118"/>
        <v>19403.98</v>
      </c>
      <c r="CI38" s="323">
        <f t="shared" si="118"/>
        <v>2967</v>
      </c>
      <c r="CJ38" s="323">
        <f t="shared" si="118"/>
        <v>23279.010000000002</v>
      </c>
      <c r="CK38" s="323">
        <f t="shared" si="118"/>
        <v>22659.51</v>
      </c>
      <c r="CL38" s="323">
        <f t="shared" si="118"/>
        <v>23327.8</v>
      </c>
      <c r="CM38" s="323">
        <f t="shared" si="118"/>
        <v>2000</v>
      </c>
      <c r="CN38" s="303">
        <f t="shared" si="118"/>
        <v>110468.52</v>
      </c>
      <c r="CO38" s="323">
        <f t="shared" ref="CO38:CV38" si="119">CO23+CO28+CO30+CO31+CO32+CO33+CO34+CO35</f>
        <v>2967</v>
      </c>
      <c r="CP38" s="323">
        <f t="shared" si="119"/>
        <v>2967</v>
      </c>
      <c r="CQ38" s="323">
        <f t="shared" si="119"/>
        <v>2967</v>
      </c>
      <c r="CR38" s="323">
        <f t="shared" si="119"/>
        <v>4330</v>
      </c>
      <c r="CS38" s="323">
        <f t="shared" si="119"/>
        <v>5877</v>
      </c>
      <c r="CT38" s="323">
        <f t="shared" si="119"/>
        <v>5877</v>
      </c>
      <c r="CU38" s="323">
        <f t="shared" si="119"/>
        <v>0</v>
      </c>
      <c r="CV38" s="303">
        <f t="shared" si="119"/>
        <v>24985</v>
      </c>
      <c r="CW38" s="323">
        <f t="shared" si="118"/>
        <v>2967</v>
      </c>
      <c r="CX38" s="323">
        <f t="shared" si="118"/>
        <v>2967</v>
      </c>
      <c r="CY38" s="323">
        <f t="shared" si="118"/>
        <v>2967</v>
      </c>
      <c r="CZ38" s="323">
        <f t="shared" si="118"/>
        <v>4330</v>
      </c>
      <c r="DA38" s="323">
        <f t="shared" si="118"/>
        <v>5877</v>
      </c>
      <c r="DB38" s="323">
        <f t="shared" si="118"/>
        <v>5877</v>
      </c>
      <c r="DC38" s="323">
        <f t="shared" si="118"/>
        <v>0</v>
      </c>
      <c r="DD38" s="303">
        <f t="shared" si="118"/>
        <v>24985</v>
      </c>
      <c r="DE38" s="323">
        <f t="shared" si="117"/>
        <v>2967</v>
      </c>
      <c r="DF38" s="323">
        <f t="shared" si="117"/>
        <v>2967</v>
      </c>
      <c r="DG38" s="323">
        <f t="shared" si="117"/>
        <v>2967</v>
      </c>
      <c r="DH38" s="323">
        <f t="shared" si="117"/>
        <v>4330</v>
      </c>
      <c r="DI38" s="323">
        <f t="shared" si="117"/>
        <v>5877</v>
      </c>
      <c r="DJ38" s="323">
        <f t="shared" si="117"/>
        <v>5877</v>
      </c>
      <c r="DK38" s="323">
        <f t="shared" si="117"/>
        <v>0</v>
      </c>
      <c r="DL38" s="303">
        <f t="shared" si="117"/>
        <v>24985</v>
      </c>
    </row>
    <row r="39" spans="1:116" ht="16.2" thickTop="1" x14ac:dyDescent="0.3">
      <c r="A39" s="114"/>
      <c r="D39" s="11"/>
      <c r="F39" s="135"/>
      <c r="G39" s="20"/>
      <c r="H39" s="19"/>
      <c r="I39" s="20"/>
      <c r="J39" s="19"/>
      <c r="K39" s="19"/>
      <c r="L39" s="18"/>
      <c r="M39" s="20"/>
      <c r="N39" s="19"/>
      <c r="O39" s="20"/>
      <c r="P39" s="19"/>
      <c r="Q39" s="19"/>
      <c r="R39" s="18"/>
      <c r="S39" s="20"/>
      <c r="T39" s="19"/>
      <c r="U39" s="20"/>
      <c r="V39" s="19"/>
      <c r="W39" s="19"/>
      <c r="X39" s="18"/>
      <c r="Y39" s="20"/>
      <c r="Z39" s="19"/>
      <c r="AA39" s="20"/>
      <c r="AB39" s="19"/>
      <c r="AC39" s="19"/>
      <c r="AD39" s="18"/>
      <c r="AE39" s="20"/>
      <c r="AF39" s="19"/>
      <c r="AG39" s="20"/>
      <c r="AH39" s="19"/>
      <c r="AI39" s="19"/>
      <c r="AJ39" s="19"/>
      <c r="AK39" s="18"/>
      <c r="AL39" s="20"/>
      <c r="AM39" s="19"/>
      <c r="AN39" s="20"/>
      <c r="AO39" s="19"/>
      <c r="AP39" s="19"/>
      <c r="AQ39" s="19"/>
      <c r="AR39" s="18"/>
      <c r="AS39" s="20"/>
      <c r="AT39" s="19"/>
      <c r="AU39" s="20"/>
      <c r="AV39" s="19"/>
      <c r="AW39" s="19"/>
      <c r="AX39" s="19"/>
      <c r="AY39" s="19"/>
      <c r="AZ39" s="18"/>
      <c r="BA39" s="20"/>
      <c r="BB39" s="20"/>
      <c r="BC39" s="19"/>
      <c r="BD39" s="19"/>
      <c r="BE39" s="20"/>
      <c r="BF39" s="19"/>
      <c r="BG39" s="19"/>
      <c r="BH39" s="18"/>
      <c r="BI39" s="20"/>
      <c r="BJ39" s="20"/>
      <c r="BK39" s="19"/>
      <c r="BL39" s="19"/>
      <c r="BM39" s="20"/>
      <c r="BN39" s="19"/>
      <c r="BO39" s="19"/>
      <c r="BP39" s="18"/>
      <c r="BQ39" s="20"/>
      <c r="BR39" s="20"/>
      <c r="BS39" s="19"/>
      <c r="BT39" s="19"/>
      <c r="BU39" s="20"/>
      <c r="BV39" s="19"/>
      <c r="BW39" s="19"/>
      <c r="BX39" s="18"/>
      <c r="BY39" s="20"/>
      <c r="BZ39" s="20"/>
      <c r="CA39" s="19"/>
      <c r="CB39" s="19"/>
      <c r="CC39" s="20"/>
      <c r="CD39" s="19"/>
      <c r="CE39" s="19"/>
      <c r="CF39" s="18"/>
      <c r="CG39" s="20"/>
      <c r="CH39" s="20"/>
      <c r="CI39" s="19"/>
      <c r="CJ39" s="19"/>
      <c r="CK39" s="20"/>
      <c r="CL39" s="19"/>
      <c r="CM39" s="19"/>
      <c r="CN39" s="18"/>
      <c r="CO39" s="20"/>
      <c r="CP39" s="20"/>
      <c r="CQ39" s="19"/>
      <c r="CR39" s="19"/>
      <c r="CS39" s="20"/>
      <c r="CT39" s="19"/>
      <c r="CU39" s="19"/>
      <c r="CV39" s="300"/>
      <c r="CW39" s="20"/>
      <c r="CX39" s="20"/>
      <c r="CY39" s="19"/>
      <c r="CZ39" s="19"/>
      <c r="DA39" s="20"/>
      <c r="DB39" s="19"/>
      <c r="DC39" s="19"/>
      <c r="DD39" s="300"/>
      <c r="DE39" s="20"/>
      <c r="DF39" s="20"/>
      <c r="DG39" s="19"/>
      <c r="DH39" s="19"/>
      <c r="DI39" s="20"/>
      <c r="DJ39" s="19"/>
      <c r="DK39" s="19"/>
      <c r="DL39" s="300"/>
    </row>
    <row r="40" spans="1:116" s="324" customFormat="1" x14ac:dyDescent="0.3">
      <c r="A40" s="325" t="s">
        <v>1</v>
      </c>
      <c r="D40" s="326"/>
      <c r="E40" s="324">
        <v>0</v>
      </c>
      <c r="F40" s="327"/>
      <c r="G40" s="328">
        <f t="shared" ref="G40:AC40" si="120">G4-G38</f>
        <v>1480.4799999999996</v>
      </c>
      <c r="H40" s="328">
        <f t="shared" si="120"/>
        <v>683.68000000000029</v>
      </c>
      <c r="I40" s="328">
        <f t="shared" si="120"/>
        <v>2832.8100000000013</v>
      </c>
      <c r="J40" s="328">
        <f t="shared" si="120"/>
        <v>1017.5</v>
      </c>
      <c r="K40" s="328">
        <f t="shared" si="120"/>
        <v>630</v>
      </c>
      <c r="L40" s="304">
        <f t="shared" si="120"/>
        <v>6644.4700000000012</v>
      </c>
      <c r="M40" s="328">
        <f t="shared" si="120"/>
        <v>1444.5900000000001</v>
      </c>
      <c r="N40" s="328">
        <f t="shared" si="120"/>
        <v>-2797</v>
      </c>
      <c r="O40" s="328">
        <f t="shared" si="120"/>
        <v>538.54999999999927</v>
      </c>
      <c r="P40" s="328">
        <f t="shared" si="120"/>
        <v>404.15000000000146</v>
      </c>
      <c r="Q40" s="328">
        <f t="shared" si="120"/>
        <v>670</v>
      </c>
      <c r="R40" s="304">
        <f t="shared" si="120"/>
        <v>260.29000000000815</v>
      </c>
      <c r="S40" s="328">
        <f t="shared" si="120"/>
        <v>635.90000000000146</v>
      </c>
      <c r="T40" s="328">
        <f t="shared" si="120"/>
        <v>-2657</v>
      </c>
      <c r="U40" s="328">
        <f t="shared" si="120"/>
        <v>657.61000000000058</v>
      </c>
      <c r="V40" s="328">
        <f t="shared" si="120"/>
        <v>3005.7799999999988</v>
      </c>
      <c r="W40" s="328">
        <f t="shared" si="120"/>
        <v>360</v>
      </c>
      <c r="X40" s="304">
        <f t="shared" si="120"/>
        <v>2002.2900000000081</v>
      </c>
      <c r="Y40" s="328">
        <f t="shared" si="120"/>
        <v>1419.7999999999993</v>
      </c>
      <c r="Z40" s="328">
        <f t="shared" si="120"/>
        <v>-2657</v>
      </c>
      <c r="AA40" s="328">
        <f t="shared" si="120"/>
        <v>86.309999999997672</v>
      </c>
      <c r="AB40" s="328">
        <f t="shared" si="120"/>
        <v>2536.5</v>
      </c>
      <c r="AC40" s="328">
        <f t="shared" si="120"/>
        <v>480</v>
      </c>
      <c r="AD40" s="304">
        <f t="shared" ref="AD40:AI40" si="121">AD4-AD38</f>
        <v>1865.6100000000006</v>
      </c>
      <c r="AE40" s="328">
        <f t="shared" si="121"/>
        <v>2739.6100000000006</v>
      </c>
      <c r="AF40" s="328">
        <f t="shared" si="121"/>
        <v>-2657</v>
      </c>
      <c r="AG40" s="328">
        <f t="shared" si="121"/>
        <v>3039.510000000002</v>
      </c>
      <c r="AH40" s="328">
        <f>AH4-AH38</f>
        <v>4554.2700000000004</v>
      </c>
      <c r="AI40" s="328">
        <f t="shared" si="121"/>
        <v>301.71000000000004</v>
      </c>
      <c r="AJ40" s="328">
        <f>AJ4-AJ38</f>
        <v>0</v>
      </c>
      <c r="AK40" s="304">
        <f t="shared" ref="AK40:AP40" si="122">AK4-AK38</f>
        <v>7978.1000000000058</v>
      </c>
      <c r="AL40" s="328">
        <f t="shared" si="122"/>
        <v>376.97000000000116</v>
      </c>
      <c r="AM40" s="328">
        <f t="shared" si="122"/>
        <v>0</v>
      </c>
      <c r="AN40" s="328">
        <f t="shared" si="122"/>
        <v>2127.4400000000023</v>
      </c>
      <c r="AO40" s="328">
        <f>AO4-AO38</f>
        <v>1045.9500000000007</v>
      </c>
      <c r="AP40" s="328">
        <f t="shared" si="122"/>
        <v>1037.369999999999</v>
      </c>
      <c r="AQ40" s="328">
        <f>AQ4-AQ38</f>
        <v>0</v>
      </c>
      <c r="AR40" s="304">
        <f t="shared" ref="AR40:AX40" si="123">AR4-AR38</f>
        <v>4587.7300000000105</v>
      </c>
      <c r="AS40" s="328">
        <f t="shared" si="123"/>
        <v>2320.1100000000006</v>
      </c>
      <c r="AT40" s="328">
        <f t="shared" si="123"/>
        <v>0</v>
      </c>
      <c r="AU40" s="328">
        <f t="shared" si="123"/>
        <v>4014.6700000000019</v>
      </c>
      <c r="AV40" s="328">
        <f>AV4-AV38</f>
        <v>3648.1699999999983</v>
      </c>
      <c r="AW40" s="328">
        <f>AW4-AW38</f>
        <v>1598.4399999999987</v>
      </c>
      <c r="AX40" s="328">
        <f t="shared" si="123"/>
        <v>-642.97000000000116</v>
      </c>
      <c r="AY40" s="328">
        <f>AY4-AY38</f>
        <v>300</v>
      </c>
      <c r="AZ40" s="304">
        <f t="shared" ref="AZ40:BF40" si="124">AZ4-AZ38</f>
        <v>11238.419999999984</v>
      </c>
      <c r="BA40" s="328">
        <f t="shared" si="124"/>
        <v>3377.09</v>
      </c>
      <c r="BB40" s="328">
        <f>BB4-BB38</f>
        <v>2143.7200000000012</v>
      </c>
      <c r="BC40" s="328">
        <f>BC4-BC38</f>
        <v>2785.25</v>
      </c>
      <c r="BD40" s="328">
        <f>BD4-BD38</f>
        <v>442.87000000000262</v>
      </c>
      <c r="BE40" s="328">
        <f t="shared" si="124"/>
        <v>-820.34999999999854</v>
      </c>
      <c r="BF40" s="328">
        <f t="shared" si="124"/>
        <v>-1298.9899999999998</v>
      </c>
      <c r="BG40" s="328">
        <f>BG4-BG38</f>
        <v>170</v>
      </c>
      <c r="BH40" s="304">
        <f t="shared" ref="BH40:BN40" si="125">BH4-BH38</f>
        <v>6799.5900000000111</v>
      </c>
      <c r="BI40" s="328">
        <f t="shared" si="125"/>
        <v>2025.3600000000006</v>
      </c>
      <c r="BJ40" s="328">
        <f t="shared" si="125"/>
        <v>1223.4000000000015</v>
      </c>
      <c r="BK40" s="328">
        <f t="shared" si="125"/>
        <v>1523.25</v>
      </c>
      <c r="BL40" s="328">
        <f t="shared" si="125"/>
        <v>821.88000000000102</v>
      </c>
      <c r="BM40" s="328">
        <f t="shared" si="125"/>
        <v>-1729.0999999999985</v>
      </c>
      <c r="BN40" s="328">
        <f t="shared" si="125"/>
        <v>-67.049999999995634</v>
      </c>
      <c r="BO40" s="328">
        <f>BO4-BO38</f>
        <v>410</v>
      </c>
      <c r="BP40" s="304">
        <f t="shared" ref="BP40:BV40" si="126">BP4-BP38</f>
        <v>4207.7399999999907</v>
      </c>
      <c r="BQ40" s="328">
        <f t="shared" si="126"/>
        <v>2790.2999999999993</v>
      </c>
      <c r="BR40" s="328">
        <f t="shared" si="126"/>
        <v>-2232.08</v>
      </c>
      <c r="BS40" s="328">
        <f t="shared" si="126"/>
        <v>2426.1900000000023</v>
      </c>
      <c r="BT40" s="328">
        <f t="shared" si="126"/>
        <v>2517.6000000000022</v>
      </c>
      <c r="BU40" s="328">
        <f t="shared" si="126"/>
        <v>-1022.619999999999</v>
      </c>
      <c r="BV40" s="328">
        <f t="shared" si="126"/>
        <v>-777.09999999999854</v>
      </c>
      <c r="BW40" s="328">
        <f>BW4-BW38</f>
        <v>630</v>
      </c>
      <c r="BX40" s="304">
        <f t="shared" ref="BX40:CD40" si="127">BX4-BX38</f>
        <v>4332.2900000000081</v>
      </c>
      <c r="BY40" s="328">
        <f t="shared" si="127"/>
        <v>266.89999999999964</v>
      </c>
      <c r="BZ40" s="328">
        <f t="shared" si="127"/>
        <v>4302.0200000000004</v>
      </c>
      <c r="CA40" s="328">
        <f t="shared" si="127"/>
        <v>-2273.6999999999998</v>
      </c>
      <c r="CB40" s="328">
        <f t="shared" si="127"/>
        <v>3001.8400000000038</v>
      </c>
      <c r="CC40" s="328">
        <f t="shared" si="127"/>
        <v>-2273.3100000000013</v>
      </c>
      <c r="CD40" s="328">
        <f t="shared" si="127"/>
        <v>147.36999999999898</v>
      </c>
      <c r="CE40" s="328">
        <f>CE4-CE38</f>
        <v>2086.5</v>
      </c>
      <c r="CF40" s="304">
        <f t="shared" ref="CF40:DJ40" si="128">CF4-CF38</f>
        <v>5257.6199999999953</v>
      </c>
      <c r="CG40" s="328">
        <f t="shared" ref="CG40:CL40" si="129">CG4-CG38</f>
        <v>1042.7799999999988</v>
      </c>
      <c r="CH40" s="328">
        <f t="shared" si="129"/>
        <v>3563.0200000000004</v>
      </c>
      <c r="CI40" s="328">
        <f t="shared" si="129"/>
        <v>-2967</v>
      </c>
      <c r="CJ40" s="328">
        <f t="shared" si="129"/>
        <v>786.98999999999796</v>
      </c>
      <c r="CK40" s="328">
        <f t="shared" si="129"/>
        <v>698.4900000000016</v>
      </c>
      <c r="CL40" s="328">
        <f t="shared" si="129"/>
        <v>-2428.630000000001</v>
      </c>
      <c r="CM40" s="328">
        <f>CM4-CM38</f>
        <v>32.079999999999927</v>
      </c>
      <c r="CN40" s="304">
        <f>CN4-CN38</f>
        <v>727.72999999999593</v>
      </c>
      <c r="CO40" s="328">
        <f t="shared" ref="CO40:CT40" si="130">CO4-CO38</f>
        <v>-2967</v>
      </c>
      <c r="CP40" s="328">
        <f t="shared" si="130"/>
        <v>-2967</v>
      </c>
      <c r="CQ40" s="328">
        <f t="shared" si="130"/>
        <v>-2967</v>
      </c>
      <c r="CR40" s="328">
        <f t="shared" si="130"/>
        <v>-4330</v>
      </c>
      <c r="CS40" s="328">
        <f t="shared" si="130"/>
        <v>-5877</v>
      </c>
      <c r="CT40" s="328">
        <f t="shared" si="130"/>
        <v>-5877</v>
      </c>
      <c r="CU40" s="328">
        <f>CU4-CU38</f>
        <v>0</v>
      </c>
      <c r="CV40" s="304">
        <f>CV4-CV38</f>
        <v>-24985</v>
      </c>
      <c r="CW40" s="328">
        <f t="shared" ref="CW40:DB40" si="131">CW4-CW38</f>
        <v>-2967</v>
      </c>
      <c r="CX40" s="328">
        <f t="shared" si="131"/>
        <v>-2967</v>
      </c>
      <c r="CY40" s="328">
        <f t="shared" si="131"/>
        <v>-2967</v>
      </c>
      <c r="CZ40" s="328">
        <f t="shared" si="131"/>
        <v>-4330</v>
      </c>
      <c r="DA40" s="328">
        <f t="shared" si="131"/>
        <v>-5877</v>
      </c>
      <c r="DB40" s="328">
        <f t="shared" si="131"/>
        <v>-5877</v>
      </c>
      <c r="DC40" s="328">
        <f>DC4-DC38</f>
        <v>0</v>
      </c>
      <c r="DD40" s="304">
        <f>DD4-DD38</f>
        <v>-24985</v>
      </c>
      <c r="DE40" s="328">
        <f t="shared" si="128"/>
        <v>-2967</v>
      </c>
      <c r="DF40" s="328">
        <f t="shared" si="128"/>
        <v>-2967</v>
      </c>
      <c r="DG40" s="328">
        <f t="shared" si="128"/>
        <v>-2967</v>
      </c>
      <c r="DH40" s="328">
        <f t="shared" si="128"/>
        <v>-4330</v>
      </c>
      <c r="DI40" s="328">
        <f t="shared" si="128"/>
        <v>-5877</v>
      </c>
      <c r="DJ40" s="328">
        <f t="shared" si="128"/>
        <v>-5877</v>
      </c>
      <c r="DK40" s="328">
        <f>DK4-DK38</f>
        <v>0</v>
      </c>
      <c r="DL40" s="304">
        <f>DL4-DL38</f>
        <v>-24985</v>
      </c>
    </row>
    <row r="41" spans="1:116" x14ac:dyDescent="0.3">
      <c r="A41" s="114"/>
      <c r="D41" s="11"/>
      <c r="F41" s="135"/>
      <c r="L41" s="12"/>
      <c r="R41" s="12"/>
      <c r="X41" s="12"/>
      <c r="AD41" s="12"/>
      <c r="AK41" s="12"/>
      <c r="AR41" s="12"/>
      <c r="AZ41" s="12"/>
      <c r="BH41" s="12"/>
      <c r="BP41" s="12"/>
      <c r="BX41" s="12"/>
      <c r="CF41" s="12"/>
      <c r="CN41" s="12"/>
      <c r="CV41" s="296"/>
      <c r="DD41" s="296"/>
      <c r="DL41" s="296"/>
    </row>
    <row r="42" spans="1:116" s="324" customFormat="1" x14ac:dyDescent="0.3">
      <c r="A42" s="325" t="s">
        <v>0</v>
      </c>
      <c r="D42" s="326"/>
      <c r="F42" s="327"/>
      <c r="G42" s="329">
        <f t="shared" ref="G42:L42" si="132">G40/G4</f>
        <v>5.9183689786128306E-2</v>
      </c>
      <c r="H42" s="329">
        <f t="shared" si="132"/>
        <v>3.4243926872026063E-2</v>
      </c>
      <c r="I42" s="329">
        <f t="shared" si="132"/>
        <v>0.10750702087286533</v>
      </c>
      <c r="J42" s="329">
        <f t="shared" si="132"/>
        <v>5.1130653266331656E-2</v>
      </c>
      <c r="K42" s="329">
        <f t="shared" si="132"/>
        <v>8.6896551724137933E-2</v>
      </c>
      <c r="L42" s="305">
        <f t="shared" si="132"/>
        <v>6.7470247766043878E-2</v>
      </c>
      <c r="M42" s="329">
        <f t="shared" ref="M42:R42" si="133">M40/M4</f>
        <v>6.2835580687255338E-2</v>
      </c>
      <c r="N42" s="329" t="e">
        <f t="shared" si="133"/>
        <v>#DIV/0!</v>
      </c>
      <c r="O42" s="329">
        <f t="shared" si="133"/>
        <v>2.2897534013605413E-2</v>
      </c>
      <c r="P42" s="329">
        <f t="shared" si="133"/>
        <v>2.3985163204747861E-2</v>
      </c>
      <c r="Q42" s="329">
        <f t="shared" si="133"/>
        <v>6.5686274509803924E-2</v>
      </c>
      <c r="R42" s="305">
        <f t="shared" si="133"/>
        <v>3.5384719956499206E-3</v>
      </c>
      <c r="S42" s="329">
        <f t="shared" ref="S42:BH42" si="134">S40/S4</f>
        <v>2.7595035584100047E-2</v>
      </c>
      <c r="T42" s="329" t="e">
        <f t="shared" si="134"/>
        <v>#DIV/0!</v>
      </c>
      <c r="U42" s="329">
        <f t="shared" si="134"/>
        <v>3.0917254348848171E-2</v>
      </c>
      <c r="V42" s="329">
        <f t="shared" si="134"/>
        <v>0.12003913738019165</v>
      </c>
      <c r="W42" s="329">
        <f t="shared" si="134"/>
        <v>7.1287128712871281E-2</v>
      </c>
      <c r="X42" s="305">
        <f t="shared" si="134"/>
        <v>2.6911053169184563E-2</v>
      </c>
      <c r="Y42" s="329">
        <f t="shared" si="134"/>
        <v>6.4771897810218942E-2</v>
      </c>
      <c r="Z42" s="329" t="e">
        <f t="shared" si="134"/>
        <v>#DIV/0!</v>
      </c>
      <c r="AA42" s="329">
        <f t="shared" si="134"/>
        <v>4.2020447906522722E-3</v>
      </c>
      <c r="AB42" s="329">
        <f t="shared" si="134"/>
        <v>0.12121863799283154</v>
      </c>
      <c r="AC42" s="329">
        <f t="shared" si="134"/>
        <v>7.6190476190476197E-2</v>
      </c>
      <c r="AD42" s="305">
        <f t="shared" si="134"/>
        <v>2.6772045633924095E-2</v>
      </c>
      <c r="AE42" s="329">
        <f t="shared" si="134"/>
        <v>0.11613437897414161</v>
      </c>
      <c r="AF42" s="329" t="e">
        <f t="shared" si="134"/>
        <v>#DIV/0!</v>
      </c>
      <c r="AG42" s="329">
        <f t="shared" si="134"/>
        <v>0.10493733816675305</v>
      </c>
      <c r="AH42" s="329">
        <f>AH40/AH4</f>
        <v>0.16444376241198774</v>
      </c>
      <c r="AI42" s="329">
        <f t="shared" si="134"/>
        <v>3.8532567049808432E-2</v>
      </c>
      <c r="AJ42" s="329" t="e">
        <f t="shared" si="134"/>
        <v>#DIV/0!</v>
      </c>
      <c r="AK42" s="305">
        <f t="shared" si="134"/>
        <v>9.0577883742052751E-2</v>
      </c>
      <c r="AL42" s="329">
        <f t="shared" si="134"/>
        <v>2.7416000000000086E-2</v>
      </c>
      <c r="AM42" s="329" t="e">
        <f t="shared" si="134"/>
        <v>#DIV/0!</v>
      </c>
      <c r="AN42" s="329">
        <f t="shared" si="134"/>
        <v>9.7858325666973431E-2</v>
      </c>
      <c r="AO42" s="329">
        <f>AO40/AO4</f>
        <v>5.6385444743935351E-2</v>
      </c>
      <c r="AP42" s="329">
        <f t="shared" si="134"/>
        <v>4.5136405169037941E-2</v>
      </c>
      <c r="AQ42" s="329" t="e">
        <f t="shared" si="134"/>
        <v>#DIV/0!</v>
      </c>
      <c r="AR42" s="305">
        <f t="shared" si="134"/>
        <v>5.9563117510354188E-2</v>
      </c>
      <c r="AS42" s="329">
        <f t="shared" si="134"/>
        <v>0.11702950819672134</v>
      </c>
      <c r="AT42" s="329" t="e">
        <f t="shared" si="134"/>
        <v>#DIV/0!</v>
      </c>
      <c r="AU42" s="329">
        <f t="shared" si="134"/>
        <v>0.15560736434108535</v>
      </c>
      <c r="AV42" s="329">
        <f>AV40/AV4</f>
        <v>0.16255145774861565</v>
      </c>
      <c r="AW42" s="329">
        <f>AW40/AW4</f>
        <v>6.5983075335397268E-2</v>
      </c>
      <c r="AX42" s="329">
        <f t="shared" si="134"/>
        <v>-4.9746228239845348E-2</v>
      </c>
      <c r="AY42" s="329">
        <f t="shared" si="134"/>
        <v>6.0606060606060608E-2</v>
      </c>
      <c r="AZ42" s="305">
        <f t="shared" si="134"/>
        <v>0.10201149751330156</v>
      </c>
      <c r="BA42" s="329">
        <f t="shared" si="134"/>
        <v>0.1351106221244249</v>
      </c>
      <c r="BB42" s="329">
        <f>BB40/BB4</f>
        <v>9.1245424363667366E-2</v>
      </c>
      <c r="BC42" s="329">
        <f>BC40/BC4</f>
        <v>0.1199504737295435</v>
      </c>
      <c r="BD42" s="329">
        <f>BD40/BD4</f>
        <v>1.6552793870304713E-2</v>
      </c>
      <c r="BE42" s="329">
        <f t="shared" si="134"/>
        <v>-3.4849192863211496E-2</v>
      </c>
      <c r="BF42" s="329">
        <f t="shared" si="134"/>
        <v>-0.15650481927710841</v>
      </c>
      <c r="BG42" s="329">
        <f t="shared" si="134"/>
        <v>8.2125603864734303E-2</v>
      </c>
      <c r="BH42" s="305">
        <f t="shared" si="134"/>
        <v>5.1366507017994556E-2</v>
      </c>
      <c r="BI42" s="329">
        <f t="shared" ref="BI42:DL42" si="135">BI40/BI4</f>
        <v>9.7430082889844699E-2</v>
      </c>
      <c r="BJ42" s="329">
        <f t="shared" si="135"/>
        <v>6.0271947975170041E-2</v>
      </c>
      <c r="BK42" s="329">
        <f t="shared" si="135"/>
        <v>9.3882896764252696E-2</v>
      </c>
      <c r="BL42" s="329">
        <f t="shared" si="135"/>
        <v>3.3631230051559088E-2</v>
      </c>
      <c r="BM42" s="329">
        <f t="shared" si="135"/>
        <v>-8.3330120481927644E-2</v>
      </c>
      <c r="BN42" s="329">
        <f t="shared" si="135"/>
        <v>-2.3967262970738001E-3</v>
      </c>
      <c r="BO42" s="329">
        <f t="shared" si="135"/>
        <v>0.10904255319148937</v>
      </c>
      <c r="BP42" s="305">
        <f t="shared" si="135"/>
        <v>3.134619128064621E-2</v>
      </c>
      <c r="BQ42" s="329">
        <f t="shared" si="135"/>
        <v>0.12876326718966311</v>
      </c>
      <c r="BR42" s="329">
        <f t="shared" si="135"/>
        <v>-0.44641599999999998</v>
      </c>
      <c r="BS42" s="329">
        <f t="shared" si="135"/>
        <v>9.5923378009726099E-2</v>
      </c>
      <c r="BT42" s="329">
        <f t="shared" si="135"/>
        <v>8.7275752690967781E-2</v>
      </c>
      <c r="BU42" s="329">
        <f t="shared" si="135"/>
        <v>-4.2742737722048021E-2</v>
      </c>
      <c r="BV42" s="329">
        <f t="shared" si="135"/>
        <v>-2.457233201581023E-2</v>
      </c>
      <c r="BW42" s="329">
        <f t="shared" si="135"/>
        <v>0.16153846153846155</v>
      </c>
      <c r="BX42" s="305">
        <f t="shared" si="135"/>
        <v>3.0887676057593304E-2</v>
      </c>
      <c r="BY42" s="329">
        <f t="shared" si="135"/>
        <v>2.8393617021276556E-2</v>
      </c>
      <c r="BZ42" s="329">
        <f t="shared" si="135"/>
        <v>0.15329045591405513</v>
      </c>
      <c r="CA42" s="329">
        <f t="shared" si="135"/>
        <v>-1.3991999999999998</v>
      </c>
      <c r="CB42" s="329">
        <f t="shared" si="135"/>
        <v>9.0146698899382982E-2</v>
      </c>
      <c r="CC42" s="329">
        <f t="shared" si="135"/>
        <v>-0.10475600202755639</v>
      </c>
      <c r="CD42" s="329">
        <f t="shared" si="135"/>
        <v>4.9913632514817603E-3</v>
      </c>
      <c r="CE42" s="329">
        <f t="shared" si="135"/>
        <v>0.1661689164974316</v>
      </c>
      <c r="CF42" s="305">
        <f t="shared" si="135"/>
        <v>3.8610281887179E-2</v>
      </c>
      <c r="CG42" s="329">
        <f t="shared" ref="CG42:DD42" si="136">CG40/CG4</f>
        <v>5.8340606467494623E-2</v>
      </c>
      <c r="CH42" s="329">
        <f t="shared" si="136"/>
        <v>0.15513650019593331</v>
      </c>
      <c r="CI42" s="329" t="e">
        <f t="shared" si="136"/>
        <v>#DIV/0!</v>
      </c>
      <c r="CJ42" s="329">
        <f t="shared" si="136"/>
        <v>3.270132136624275E-2</v>
      </c>
      <c r="CK42" s="329">
        <f t="shared" si="136"/>
        <v>2.9903673259696961E-2</v>
      </c>
      <c r="CL42" s="329">
        <f t="shared" si="136"/>
        <v>-0.1162070072639249</v>
      </c>
      <c r="CM42" s="329">
        <f t="shared" si="136"/>
        <v>1.578678004802957E-2</v>
      </c>
      <c r="CN42" s="305">
        <f t="shared" si="136"/>
        <v>6.5445552345514881E-3</v>
      </c>
      <c r="CO42" s="329" t="e">
        <f t="shared" ref="CO42:CV42" si="137">CO40/CO4</f>
        <v>#DIV/0!</v>
      </c>
      <c r="CP42" s="329" t="e">
        <f t="shared" si="137"/>
        <v>#DIV/0!</v>
      </c>
      <c r="CQ42" s="329" t="e">
        <f t="shared" si="137"/>
        <v>#DIV/0!</v>
      </c>
      <c r="CR42" s="329" t="e">
        <f t="shared" si="137"/>
        <v>#DIV/0!</v>
      </c>
      <c r="CS42" s="329" t="e">
        <f t="shared" si="137"/>
        <v>#DIV/0!</v>
      </c>
      <c r="CT42" s="329" t="e">
        <f t="shared" si="137"/>
        <v>#DIV/0!</v>
      </c>
      <c r="CU42" s="329" t="e">
        <f t="shared" si="137"/>
        <v>#DIV/0!</v>
      </c>
      <c r="CV42" s="305" t="e">
        <f t="shared" si="137"/>
        <v>#DIV/0!</v>
      </c>
      <c r="CW42" s="329" t="e">
        <f t="shared" si="136"/>
        <v>#DIV/0!</v>
      </c>
      <c r="CX42" s="329" t="e">
        <f t="shared" si="136"/>
        <v>#DIV/0!</v>
      </c>
      <c r="CY42" s="329" t="e">
        <f t="shared" si="136"/>
        <v>#DIV/0!</v>
      </c>
      <c r="CZ42" s="329" t="e">
        <f t="shared" si="136"/>
        <v>#DIV/0!</v>
      </c>
      <c r="DA42" s="329" t="e">
        <f t="shared" si="136"/>
        <v>#DIV/0!</v>
      </c>
      <c r="DB42" s="329" t="e">
        <f t="shared" si="136"/>
        <v>#DIV/0!</v>
      </c>
      <c r="DC42" s="329" t="e">
        <f t="shared" si="136"/>
        <v>#DIV/0!</v>
      </c>
      <c r="DD42" s="305" t="e">
        <f t="shared" si="136"/>
        <v>#DIV/0!</v>
      </c>
      <c r="DE42" s="329" t="e">
        <f t="shared" si="135"/>
        <v>#DIV/0!</v>
      </c>
      <c r="DF42" s="329" t="e">
        <f t="shared" si="135"/>
        <v>#DIV/0!</v>
      </c>
      <c r="DG42" s="329" t="e">
        <f t="shared" si="135"/>
        <v>#DIV/0!</v>
      </c>
      <c r="DH42" s="329" t="e">
        <f t="shared" si="135"/>
        <v>#DIV/0!</v>
      </c>
      <c r="DI42" s="329" t="e">
        <f t="shared" si="135"/>
        <v>#DIV/0!</v>
      </c>
      <c r="DJ42" s="329" t="e">
        <f t="shared" si="135"/>
        <v>#DIV/0!</v>
      </c>
      <c r="DK42" s="329" t="e">
        <f t="shared" si="135"/>
        <v>#DIV/0!</v>
      </c>
      <c r="DL42" s="305" t="e">
        <f t="shared" si="135"/>
        <v>#DIV/0!</v>
      </c>
    </row>
    <row r="43" spans="1:116" ht="16.2" thickBot="1" x14ac:dyDescent="0.35">
      <c r="A43" s="112"/>
      <c r="B43" s="6"/>
      <c r="C43" s="90"/>
      <c r="D43" s="7"/>
      <c r="E43" s="6"/>
      <c r="F43" s="90"/>
      <c r="G43" s="4"/>
      <c r="H43" s="4"/>
      <c r="I43" s="4"/>
      <c r="J43" s="4"/>
      <c r="K43" s="4"/>
      <c r="L43" s="3"/>
      <c r="M43" s="4"/>
      <c r="N43" s="4"/>
      <c r="O43" s="4"/>
      <c r="P43" s="4"/>
      <c r="Q43" s="4"/>
      <c r="R43" s="3"/>
      <c r="S43" s="4"/>
      <c r="T43" s="4"/>
      <c r="U43" s="4"/>
      <c r="V43" s="4"/>
      <c r="W43" s="4"/>
      <c r="X43" s="3"/>
      <c r="Y43" s="4"/>
      <c r="Z43" s="4"/>
      <c r="AA43" s="4"/>
      <c r="AB43" s="4"/>
      <c r="AC43" s="4"/>
      <c r="AD43" s="3"/>
      <c r="AE43" s="4"/>
      <c r="AF43" s="4"/>
      <c r="AG43" s="4"/>
      <c r="AH43" s="4"/>
      <c r="AI43" s="4"/>
      <c r="AJ43" s="4"/>
      <c r="AK43" s="3"/>
      <c r="AL43" s="4"/>
      <c r="AM43" s="4"/>
      <c r="AN43" s="4"/>
      <c r="AO43" s="4"/>
      <c r="AP43" s="4"/>
      <c r="AQ43" s="4"/>
      <c r="AR43" s="3"/>
      <c r="AS43" s="4"/>
      <c r="AT43" s="4"/>
      <c r="AU43" s="4"/>
      <c r="AV43" s="4"/>
      <c r="AW43" s="4"/>
      <c r="AX43" s="4"/>
      <c r="AY43" s="4"/>
      <c r="AZ43" s="3"/>
      <c r="BA43" s="4"/>
      <c r="BB43" s="4"/>
      <c r="BC43" s="4"/>
      <c r="BD43" s="4"/>
      <c r="BE43" s="4"/>
      <c r="BF43" s="4"/>
      <c r="BG43" s="4"/>
      <c r="BH43" s="3"/>
      <c r="BI43" s="4"/>
      <c r="BJ43" s="4"/>
      <c r="BK43" s="4"/>
      <c r="BL43" s="4"/>
      <c r="BM43" s="4"/>
      <c r="BN43" s="4"/>
      <c r="BO43" s="4"/>
      <c r="BP43" s="3"/>
      <c r="BQ43" s="4"/>
      <c r="BR43" s="4"/>
      <c r="BS43" s="4"/>
      <c r="BT43" s="4"/>
      <c r="BU43" s="4"/>
      <c r="BV43" s="4"/>
      <c r="BW43" s="4"/>
      <c r="BX43" s="3"/>
      <c r="BY43" s="4"/>
      <c r="BZ43" s="4"/>
      <c r="CA43" s="4"/>
      <c r="CB43" s="4"/>
      <c r="CC43" s="4"/>
      <c r="CD43" s="4"/>
      <c r="CE43" s="4"/>
      <c r="CF43" s="3"/>
      <c r="CG43" s="4"/>
      <c r="CH43" s="4"/>
      <c r="CI43" s="4"/>
      <c r="CJ43" s="4"/>
      <c r="CK43" s="4"/>
      <c r="CL43" s="4"/>
      <c r="CM43" s="4"/>
      <c r="CN43" s="3"/>
      <c r="CO43" s="4"/>
      <c r="CP43" s="4"/>
      <c r="CQ43" s="4"/>
      <c r="CR43" s="4"/>
      <c r="CS43" s="4"/>
      <c r="CT43" s="4"/>
      <c r="CU43" s="4"/>
      <c r="CV43" s="306"/>
      <c r="CW43" s="4"/>
      <c r="CX43" s="4"/>
      <c r="CY43" s="4"/>
      <c r="CZ43" s="4"/>
      <c r="DA43" s="4"/>
      <c r="DB43" s="4"/>
      <c r="DC43" s="4"/>
      <c r="DD43" s="306"/>
      <c r="DE43" s="4"/>
      <c r="DF43" s="4"/>
      <c r="DG43" s="4"/>
      <c r="DH43" s="4"/>
      <c r="DI43" s="4"/>
      <c r="DJ43" s="4"/>
      <c r="DK43" s="4"/>
      <c r="DL43" s="306"/>
    </row>
    <row r="44" spans="1:116" hidden="1" x14ac:dyDescent="0.3">
      <c r="A44" s="129"/>
      <c r="F44" s="135"/>
      <c r="G44" s="118"/>
      <c r="M44" s="119"/>
      <c r="N44" s="118"/>
      <c r="O44" s="118"/>
      <c r="P44" s="118"/>
      <c r="Q44" s="118"/>
      <c r="R44" s="128"/>
      <c r="S44" s="119"/>
      <c r="Y44" s="119"/>
      <c r="AD44" s="12"/>
      <c r="AK44" s="128"/>
      <c r="AR44" s="128"/>
      <c r="AZ44" s="128"/>
      <c r="BH44" s="12"/>
      <c r="BP44" s="12"/>
      <c r="BX44" s="12"/>
      <c r="CF44" s="12"/>
      <c r="CN44" s="12"/>
      <c r="CV44" s="296"/>
      <c r="DD44" s="296"/>
      <c r="DL44" s="296"/>
    </row>
    <row r="45" spans="1:116" hidden="1" x14ac:dyDescent="0.3">
      <c r="A45" s="114" t="s">
        <v>72</v>
      </c>
      <c r="F45" s="135"/>
      <c r="G45" s="101">
        <v>0</v>
      </c>
      <c r="H45" s="101">
        <v>0</v>
      </c>
      <c r="I45" s="101">
        <v>0</v>
      </c>
      <c r="J45" s="101">
        <v>0</v>
      </c>
      <c r="L45" s="115">
        <f>SUM(G45:J45)</f>
        <v>0</v>
      </c>
      <c r="M45" s="120">
        <v>0</v>
      </c>
      <c r="N45" s="101">
        <v>0</v>
      </c>
      <c r="O45" s="101">
        <v>0</v>
      </c>
      <c r="P45" s="101">
        <v>0</v>
      </c>
      <c r="R45" s="126">
        <f>SUM(M45:P45)</f>
        <v>0</v>
      </c>
      <c r="S45" s="120">
        <v>0</v>
      </c>
      <c r="T45" s="101">
        <v>0</v>
      </c>
      <c r="U45" s="101">
        <v>0</v>
      </c>
      <c r="V45" s="101">
        <v>0</v>
      </c>
      <c r="X45" s="126">
        <f>SUM(S45:V45)</f>
        <v>0</v>
      </c>
      <c r="Y45" s="101">
        <v>0</v>
      </c>
      <c r="Z45" s="101">
        <v>0</v>
      </c>
      <c r="AA45" s="101">
        <v>0</v>
      </c>
      <c r="AB45" s="101">
        <v>0</v>
      </c>
      <c r="AD45" s="126">
        <f>SUM(Y45:AB45)</f>
        <v>0</v>
      </c>
      <c r="AE45" s="101">
        <v>0</v>
      </c>
      <c r="AF45" s="101">
        <v>0</v>
      </c>
      <c r="AG45" s="101">
        <v>0</v>
      </c>
      <c r="AH45" s="101">
        <v>0</v>
      </c>
      <c r="AI45" s="101">
        <v>0</v>
      </c>
      <c r="AK45" s="126">
        <f>SUM(AE45:AI45)</f>
        <v>0</v>
      </c>
      <c r="AL45" s="101">
        <v>0</v>
      </c>
      <c r="AM45" s="101">
        <v>0</v>
      </c>
      <c r="AN45" s="101">
        <v>0</v>
      </c>
      <c r="AO45" s="101">
        <v>0</v>
      </c>
      <c r="AP45" s="101">
        <v>0</v>
      </c>
      <c r="AR45" s="126">
        <f>SUM(AL45:AP45)</f>
        <v>0</v>
      </c>
      <c r="AS45" s="101">
        <v>0</v>
      </c>
      <c r="AT45" s="101">
        <v>0</v>
      </c>
      <c r="AU45" s="101">
        <v>0</v>
      </c>
      <c r="AV45" s="101">
        <v>0</v>
      </c>
      <c r="AW45" s="101">
        <v>0</v>
      </c>
      <c r="AX45" s="101">
        <v>0</v>
      </c>
      <c r="AZ45" s="126">
        <f>SUM(AS45:AX45)</f>
        <v>0</v>
      </c>
      <c r="BA45" s="101">
        <v>0</v>
      </c>
      <c r="BB45" s="101">
        <v>0</v>
      </c>
      <c r="BC45" s="101">
        <v>0</v>
      </c>
      <c r="BD45" s="101">
        <v>0</v>
      </c>
      <c r="BE45" s="101">
        <v>0</v>
      </c>
      <c r="BF45" s="101">
        <v>0</v>
      </c>
      <c r="BH45" s="126">
        <f>SUM(BA45:BF45)</f>
        <v>0</v>
      </c>
      <c r="BI45" s="101">
        <v>0</v>
      </c>
      <c r="BJ45" s="101">
        <v>0</v>
      </c>
      <c r="BK45" s="101">
        <v>0</v>
      </c>
      <c r="BL45" s="101">
        <v>0</v>
      </c>
      <c r="BM45" s="101">
        <v>0</v>
      </c>
      <c r="BN45" s="101">
        <v>0</v>
      </c>
      <c r="BP45" s="126">
        <f>SUM(BI45:BN45)</f>
        <v>0</v>
      </c>
      <c r="BQ45" s="101">
        <v>0</v>
      </c>
      <c r="BR45" s="101">
        <v>0</v>
      </c>
      <c r="BS45" s="101">
        <v>0</v>
      </c>
      <c r="BT45" s="101">
        <v>0</v>
      </c>
      <c r="BU45" s="101">
        <v>0</v>
      </c>
      <c r="BV45" s="101">
        <v>0</v>
      </c>
      <c r="BX45" s="126">
        <f>SUM(BQ45:BV45)</f>
        <v>0</v>
      </c>
      <c r="BY45" s="101">
        <v>0</v>
      </c>
      <c r="BZ45" s="101">
        <v>0</v>
      </c>
      <c r="CA45" s="101">
        <v>0</v>
      </c>
      <c r="CB45" s="101">
        <v>0</v>
      </c>
      <c r="CC45" s="101">
        <v>0</v>
      </c>
      <c r="CD45" s="101">
        <v>0</v>
      </c>
      <c r="CF45" s="126">
        <f>SUM(BY45:CD45)</f>
        <v>0</v>
      </c>
      <c r="CG45" s="101">
        <v>0</v>
      </c>
      <c r="CH45" s="101">
        <v>0</v>
      </c>
      <c r="CI45" s="101">
        <v>0</v>
      </c>
      <c r="CJ45" s="101">
        <v>0</v>
      </c>
      <c r="CK45" s="101">
        <v>0</v>
      </c>
      <c r="CL45" s="101">
        <v>0</v>
      </c>
      <c r="CN45" s="126">
        <f>SUM(CG45:CL45)</f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V45" s="307">
        <f>SUM(CO45:CT45)</f>
        <v>0</v>
      </c>
      <c r="CW45" s="101">
        <v>0</v>
      </c>
      <c r="CX45" s="101">
        <v>0</v>
      </c>
      <c r="CY45" s="101">
        <v>0</v>
      </c>
      <c r="CZ45" s="101">
        <v>0</v>
      </c>
      <c r="DA45" s="101">
        <v>0</v>
      </c>
      <c r="DB45" s="101">
        <v>0</v>
      </c>
      <c r="DD45" s="307">
        <f>SUM(CW45:DB45)</f>
        <v>0</v>
      </c>
      <c r="DE45" s="101">
        <v>0</v>
      </c>
      <c r="DF45" s="101">
        <v>0</v>
      </c>
      <c r="DG45" s="101">
        <v>0</v>
      </c>
      <c r="DH45" s="101">
        <v>0</v>
      </c>
      <c r="DI45" s="101">
        <v>0</v>
      </c>
      <c r="DJ45" s="101">
        <v>0</v>
      </c>
      <c r="DL45" s="307">
        <f>SUM(DE45:DJ45)</f>
        <v>0</v>
      </c>
    </row>
    <row r="46" spans="1:116" hidden="1" x14ac:dyDescent="0.3">
      <c r="A46" s="114" t="s">
        <v>154</v>
      </c>
      <c r="F46" s="135"/>
      <c r="M46" s="13"/>
      <c r="R46" s="12"/>
      <c r="S46" s="13"/>
      <c r="X46" s="12"/>
      <c r="AD46" s="12"/>
      <c r="AK46" s="12"/>
      <c r="AR46" s="12"/>
      <c r="AS46" s="2">
        <f t="shared" ref="AS46:AX46" si="138">AS7</f>
        <v>1.94</v>
      </c>
      <c r="AT46" s="2">
        <f t="shared" si="138"/>
        <v>0</v>
      </c>
      <c r="AU46" s="2">
        <f t="shared" si="138"/>
        <v>1.94</v>
      </c>
      <c r="AV46" s="2">
        <f t="shared" si="138"/>
        <v>1.94</v>
      </c>
      <c r="AW46" s="2">
        <f t="shared" si="138"/>
        <v>1.94</v>
      </c>
      <c r="AX46" s="2">
        <f t="shared" si="138"/>
        <v>1.94</v>
      </c>
      <c r="AZ46" s="12">
        <v>1.94</v>
      </c>
      <c r="BD46" s="2">
        <f>BD7</f>
        <v>2.04</v>
      </c>
      <c r="BH46" s="12"/>
      <c r="BP46" s="12"/>
      <c r="BT46" s="2">
        <f>BT7</f>
        <v>2.125</v>
      </c>
      <c r="BX46" s="12"/>
      <c r="CB46" s="2">
        <f>CB7</f>
        <v>2.2200000000000002</v>
      </c>
      <c r="CF46" s="12"/>
      <c r="CJ46" s="2">
        <f>CJ7</f>
        <v>2.2200000000000002</v>
      </c>
      <c r="CN46" s="12"/>
      <c r="CR46" s="2">
        <f>CR7</f>
        <v>0</v>
      </c>
      <c r="CV46" s="296"/>
      <c r="CZ46" s="2">
        <f>CZ7</f>
        <v>0</v>
      </c>
      <c r="DD46" s="296"/>
      <c r="DH46" s="2">
        <f>DH7</f>
        <v>0</v>
      </c>
      <c r="DL46" s="296"/>
    </row>
    <row r="47" spans="1:116" hidden="1" x14ac:dyDescent="0.3">
      <c r="A47" s="145" t="s">
        <v>85</v>
      </c>
      <c r="F47" s="135"/>
      <c r="G47" s="116" t="s">
        <v>81</v>
      </c>
      <c r="H47" s="116" t="s">
        <v>81</v>
      </c>
      <c r="I47" s="116" t="s">
        <v>81</v>
      </c>
      <c r="J47" s="116" t="s">
        <v>81</v>
      </c>
      <c r="K47" s="116"/>
      <c r="L47" s="121" t="s">
        <v>81</v>
      </c>
      <c r="M47" s="125" t="s">
        <v>83</v>
      </c>
      <c r="N47" s="116" t="s">
        <v>83</v>
      </c>
      <c r="O47" s="116" t="s">
        <v>83</v>
      </c>
      <c r="P47" s="116" t="s">
        <v>83</v>
      </c>
      <c r="Q47" s="116"/>
      <c r="R47" s="121" t="s">
        <v>83</v>
      </c>
      <c r="S47" s="125" t="s">
        <v>86</v>
      </c>
      <c r="T47" s="116" t="s">
        <v>86</v>
      </c>
      <c r="U47" s="116" t="s">
        <v>86</v>
      </c>
      <c r="V47" s="116" t="s">
        <v>86</v>
      </c>
      <c r="W47" s="116"/>
      <c r="X47" s="121" t="s">
        <v>86</v>
      </c>
      <c r="Y47" s="116" t="s">
        <v>83</v>
      </c>
      <c r="Z47" s="116" t="s">
        <v>83</v>
      </c>
      <c r="AA47" s="116" t="s">
        <v>83</v>
      </c>
      <c r="AB47" s="116" t="s">
        <v>83</v>
      </c>
      <c r="AC47" s="116"/>
      <c r="AD47" s="121" t="s">
        <v>83</v>
      </c>
      <c r="AE47" s="116" t="s">
        <v>150</v>
      </c>
      <c r="AF47" s="116" t="s">
        <v>150</v>
      </c>
      <c r="AG47" s="116" t="s">
        <v>150</v>
      </c>
      <c r="AH47" s="116" t="s">
        <v>150</v>
      </c>
      <c r="AI47" s="116" t="s">
        <v>150</v>
      </c>
      <c r="AJ47" s="116"/>
      <c r="AK47" s="121" t="s">
        <v>83</v>
      </c>
      <c r="AL47" s="116" t="s">
        <v>83</v>
      </c>
      <c r="AM47" s="116" t="s">
        <v>83</v>
      </c>
      <c r="AN47" s="116" t="s">
        <v>83</v>
      </c>
      <c r="AO47" s="116" t="s">
        <v>83</v>
      </c>
      <c r="AP47" s="116" t="s">
        <v>83</v>
      </c>
      <c r="AQ47" s="116"/>
      <c r="AR47" s="121" t="s">
        <v>83</v>
      </c>
      <c r="AS47" s="116">
        <f>AS46-2.05</f>
        <v>-0.10999999999999988</v>
      </c>
      <c r="AT47" s="116">
        <f t="shared" ref="AT47:AZ47" si="139">AT46-2.05</f>
        <v>-2.0499999999999998</v>
      </c>
      <c r="AU47" s="116">
        <f t="shared" si="139"/>
        <v>-0.10999999999999988</v>
      </c>
      <c r="AV47" s="116">
        <f t="shared" si="139"/>
        <v>-0.10999999999999988</v>
      </c>
      <c r="AW47" s="116">
        <f t="shared" si="139"/>
        <v>-0.10999999999999988</v>
      </c>
      <c r="AX47" s="116">
        <f t="shared" si="139"/>
        <v>-0.10999999999999988</v>
      </c>
      <c r="AY47" s="116"/>
      <c r="AZ47" s="121">
        <f t="shared" si="139"/>
        <v>-0.10999999999999988</v>
      </c>
      <c r="BA47" s="116" t="s">
        <v>83</v>
      </c>
      <c r="BB47" s="116" t="s">
        <v>83</v>
      </c>
      <c r="BC47" s="116" t="s">
        <v>83</v>
      </c>
      <c r="BD47" s="116" t="s">
        <v>83</v>
      </c>
      <c r="BE47" s="116" t="s">
        <v>83</v>
      </c>
      <c r="BF47" s="116" t="s">
        <v>83</v>
      </c>
      <c r="BG47" s="116"/>
      <c r="BH47" s="121" t="s">
        <v>83</v>
      </c>
      <c r="BI47" s="116" t="s">
        <v>83</v>
      </c>
      <c r="BJ47" s="116" t="s">
        <v>83</v>
      </c>
      <c r="BK47" s="116" t="s">
        <v>83</v>
      </c>
      <c r="BL47" s="116" t="s">
        <v>83</v>
      </c>
      <c r="BM47" s="116" t="s">
        <v>83</v>
      </c>
      <c r="BN47" s="116" t="s">
        <v>83</v>
      </c>
      <c r="BO47" s="116"/>
      <c r="BP47" s="121" t="s">
        <v>83</v>
      </c>
      <c r="BQ47" s="116" t="s">
        <v>83</v>
      </c>
      <c r="BR47" s="116" t="s">
        <v>83</v>
      </c>
      <c r="BS47" s="116" t="s">
        <v>83</v>
      </c>
      <c r="BT47" s="116">
        <f>BT46-2.05</f>
        <v>7.5000000000000178E-2</v>
      </c>
      <c r="BU47" s="116" t="s">
        <v>83</v>
      </c>
      <c r="BV47" s="116" t="s">
        <v>83</v>
      </c>
      <c r="BW47" s="116"/>
      <c r="BX47" s="121" t="s">
        <v>83</v>
      </c>
      <c r="BY47" s="116" t="s">
        <v>83</v>
      </c>
      <c r="BZ47" s="116" t="s">
        <v>83</v>
      </c>
      <c r="CA47" s="116" t="s">
        <v>83</v>
      </c>
      <c r="CB47" s="116">
        <f>CB46-2.05</f>
        <v>0.17000000000000037</v>
      </c>
      <c r="CC47" s="116" t="s">
        <v>83</v>
      </c>
      <c r="CD47" s="116" t="s">
        <v>83</v>
      </c>
      <c r="CE47" s="116"/>
      <c r="CF47" s="121" t="s">
        <v>83</v>
      </c>
      <c r="CG47" s="116" t="s">
        <v>83</v>
      </c>
      <c r="CH47" s="116" t="s">
        <v>83</v>
      </c>
      <c r="CI47" s="116" t="s">
        <v>83</v>
      </c>
      <c r="CJ47" s="116">
        <f>CJ46-2.05</f>
        <v>0.17000000000000037</v>
      </c>
      <c r="CK47" s="116" t="s">
        <v>83</v>
      </c>
      <c r="CL47" s="116" t="s">
        <v>83</v>
      </c>
      <c r="CM47" s="116"/>
      <c r="CN47" s="121" t="s">
        <v>83</v>
      </c>
      <c r="CO47" s="116" t="s">
        <v>83</v>
      </c>
      <c r="CP47" s="116" t="s">
        <v>83</v>
      </c>
      <c r="CQ47" s="116" t="s">
        <v>83</v>
      </c>
      <c r="CR47" s="116">
        <f>CR46-2.05</f>
        <v>-2.0499999999999998</v>
      </c>
      <c r="CS47" s="116" t="s">
        <v>83</v>
      </c>
      <c r="CT47" s="116" t="s">
        <v>83</v>
      </c>
      <c r="CU47" s="116"/>
      <c r="CV47" s="308" t="s">
        <v>83</v>
      </c>
      <c r="CW47" s="116" t="s">
        <v>83</v>
      </c>
      <c r="CX47" s="116" t="s">
        <v>83</v>
      </c>
      <c r="CY47" s="116" t="s">
        <v>83</v>
      </c>
      <c r="CZ47" s="116">
        <f>CZ46-2.05</f>
        <v>-2.0499999999999998</v>
      </c>
      <c r="DA47" s="116" t="s">
        <v>83</v>
      </c>
      <c r="DB47" s="116" t="s">
        <v>83</v>
      </c>
      <c r="DC47" s="116"/>
      <c r="DD47" s="308" t="s">
        <v>83</v>
      </c>
      <c r="DE47" s="116" t="s">
        <v>83</v>
      </c>
      <c r="DF47" s="116" t="s">
        <v>83</v>
      </c>
      <c r="DG47" s="116" t="s">
        <v>83</v>
      </c>
      <c r="DH47" s="116">
        <f>DH46-2.05</f>
        <v>-2.0499999999999998</v>
      </c>
      <c r="DI47" s="116" t="s">
        <v>83</v>
      </c>
      <c r="DJ47" s="116" t="s">
        <v>83</v>
      </c>
      <c r="DK47" s="116"/>
      <c r="DL47" s="308" t="s">
        <v>83</v>
      </c>
    </row>
    <row r="48" spans="1:116" ht="31.2" hidden="1" x14ac:dyDescent="0.3">
      <c r="A48" s="130" t="s">
        <v>73</v>
      </c>
      <c r="F48" s="135"/>
      <c r="G48" s="141">
        <f>G8*0.2</f>
        <v>896.07414634146357</v>
      </c>
      <c r="H48" s="96">
        <f>H8*0.2</f>
        <v>704.95707317073175</v>
      </c>
      <c r="I48" s="96">
        <f>I8*0.2</f>
        <v>844.55609756097567</v>
      </c>
      <c r="J48" s="96">
        <f>J8*0.2</f>
        <v>667.40390243902448</v>
      </c>
      <c r="K48" s="91">
        <v>0</v>
      </c>
      <c r="L48" s="122">
        <f>SUM(G48:K48)</f>
        <v>3112.9912195121956</v>
      </c>
      <c r="M48" s="21">
        <f>M8*M47</f>
        <v>389.44883720930238</v>
      </c>
      <c r="N48" s="20">
        <f>N8*N47</f>
        <v>0</v>
      </c>
      <c r="O48" s="20">
        <f>O8*O47</f>
        <v>429.32930232558141</v>
      </c>
      <c r="P48" s="20">
        <f>P8*P47</f>
        <v>258.34930232558139</v>
      </c>
      <c r="Q48" s="91">
        <v>0</v>
      </c>
      <c r="R48" s="18">
        <f>SUM(M48:Q48)</f>
        <v>1077.1274418604653</v>
      </c>
      <c r="S48" s="124">
        <f>S8*S47</f>
        <v>600.82431818181817</v>
      </c>
      <c r="T48" s="96">
        <f>T8*T47</f>
        <v>0</v>
      </c>
      <c r="U48" s="96">
        <f>U8*U47</f>
        <v>546.60477272727269</v>
      </c>
      <c r="V48" s="96">
        <f>V8*V47</f>
        <v>577.1270454545454</v>
      </c>
      <c r="W48" s="91">
        <f>W8*W47</f>
        <v>0</v>
      </c>
      <c r="X48" s="18">
        <f>SUM(S48:W48)</f>
        <v>1724.5561363636364</v>
      </c>
      <c r="Y48" s="96">
        <f>Y8*0.2</f>
        <v>730.88599348534206</v>
      </c>
      <c r="Z48" s="96" t="e">
        <f>Z8*0.2</f>
        <v>#DIV/0!</v>
      </c>
      <c r="AA48" s="96">
        <f>AA8*0.2</f>
        <v>741.88515406162469</v>
      </c>
      <c r="AB48" s="96">
        <f>AB8*0.2</f>
        <v>632.78827361563526</v>
      </c>
      <c r="AC48" s="91">
        <v>0</v>
      </c>
      <c r="AD48" s="18" t="e">
        <f>SUM(Y48:AC48)</f>
        <v>#DIV/0!</v>
      </c>
      <c r="AE48" s="96">
        <f>AE8*AE47</f>
        <v>191.58489634748275</v>
      </c>
      <c r="AF48" s="96" t="e">
        <f>AF8*AF47</f>
        <v>#DIV/0!</v>
      </c>
      <c r="AG48" s="96">
        <f>AG8*AG47</f>
        <v>250.29955621301775</v>
      </c>
      <c r="AH48" s="96">
        <f>AH8*AH47</f>
        <v>211.05418719211821</v>
      </c>
      <c r="AI48" s="96">
        <f>AI8*AI47</f>
        <v>69.46453201970445</v>
      </c>
      <c r="AJ48" s="91">
        <v>0</v>
      </c>
      <c r="AK48" s="18" t="e">
        <f>SUM(AE48:AJ48)</f>
        <v>#DIV/0!</v>
      </c>
      <c r="AL48" s="96">
        <f>AL8*0.2</f>
        <v>474.11357367672917</v>
      </c>
      <c r="AM48" s="96" t="e">
        <f>AM8*0.2</f>
        <v>#DIV/0!</v>
      </c>
      <c r="AN48" s="96">
        <f>AN8*0.2</f>
        <v>706.07000000000016</v>
      </c>
      <c r="AO48" s="96">
        <f>AO8*0.2</f>
        <v>618.8247422680414</v>
      </c>
      <c r="AP48" s="96">
        <f>AP8*0.2</f>
        <v>769.63200000000006</v>
      </c>
      <c r="AQ48" s="91">
        <v>0</v>
      </c>
      <c r="AR48" s="18" t="e">
        <f>SUM(AL48:AQ48)</f>
        <v>#DIV/0!</v>
      </c>
      <c r="AS48" s="96">
        <f>AS8*AS47</f>
        <v>-357.12690721649443</v>
      </c>
      <c r="AT48" s="96">
        <v>0</v>
      </c>
      <c r="AU48" s="96">
        <f>AU8*AU47</f>
        <v>-441.54680412371084</v>
      </c>
      <c r="AV48" s="96">
        <f>AV8*AV47</f>
        <v>-373.36778350515414</v>
      </c>
      <c r="AW48" s="96">
        <f>AW8*AW47</f>
        <v>-438.23546391752529</v>
      </c>
      <c r="AX48" s="96">
        <f>AX8*AX47</f>
        <v>-255.15747422680388</v>
      </c>
      <c r="AY48" s="91">
        <v>0</v>
      </c>
      <c r="AZ48" s="18">
        <f>SUM(AS48:AY48)</f>
        <v>-1865.4344329896887</v>
      </c>
      <c r="BA48" s="96">
        <f>BA8*0.2</f>
        <v>733.06960784313731</v>
      </c>
      <c r="BB48" s="96">
        <f>BB8*0.2</f>
        <v>805.00588235294117</v>
      </c>
      <c r="BC48" s="96">
        <f>BC8*0.2</f>
        <v>754.46568627450984</v>
      </c>
      <c r="BD48" s="96">
        <f>BD8*BD47</f>
        <v>472.95196078431383</v>
      </c>
      <c r="BE48" s="96">
        <f>BE8*0.2</f>
        <v>743.96568627450984</v>
      </c>
      <c r="BF48" s="96">
        <f>BF8*0.2</f>
        <v>340.50882352941176</v>
      </c>
      <c r="BG48" s="91">
        <v>0</v>
      </c>
      <c r="BH48" s="18">
        <f>SUM(BA48:BG48)</f>
        <v>3849.9676470588238</v>
      </c>
      <c r="BI48" s="96">
        <f>BI8*0.2</f>
        <v>615.72095238095244</v>
      </c>
      <c r="BJ48" s="96">
        <f>BJ8*0.2</f>
        <v>675.11428571428576</v>
      </c>
      <c r="BK48" s="96">
        <f>BK8*0.2</f>
        <v>477.93809523809523</v>
      </c>
      <c r="BL48" s="96">
        <f>BL8*BL47</f>
        <v>402.93428571428569</v>
      </c>
      <c r="BM48" s="96">
        <f>BM8*0.2</f>
        <v>694.20952380952394</v>
      </c>
      <c r="BN48" s="96">
        <f>BN8*0.2</f>
        <v>934.56285714285718</v>
      </c>
      <c r="BO48" s="91">
        <v>0</v>
      </c>
      <c r="BP48" s="18">
        <f>SUM(BI48:BO48)</f>
        <v>3800.4800000000005</v>
      </c>
      <c r="BQ48" s="96">
        <f>BQ8*0.2</f>
        <v>648.28235294117655</v>
      </c>
      <c r="BR48" s="96">
        <f>BR8*0.2</f>
        <v>190.5298823529412</v>
      </c>
      <c r="BS48" s="96">
        <f>BS8*0.2</f>
        <v>821.63858823529415</v>
      </c>
      <c r="BT48" s="96">
        <f>BT8*BT47</f>
        <v>335.23411764705958</v>
      </c>
      <c r="BU48" s="96">
        <f>BU8*0.2</f>
        <v>819.12658823529409</v>
      </c>
      <c r="BV48" s="96">
        <f>BV8*0.2</f>
        <v>1129.4117647058824</v>
      </c>
      <c r="BW48" s="91">
        <v>0</v>
      </c>
      <c r="BX48" s="18">
        <f>SUM(BQ48:BW48)</f>
        <v>3944.223294117648</v>
      </c>
      <c r="BY48" s="96">
        <f>BY8*0.2</f>
        <v>232.46846846846847</v>
      </c>
      <c r="BZ48" s="96">
        <f>BZ8*0.2</f>
        <v>811.99819819819822</v>
      </c>
      <c r="CA48" s="96">
        <f>CA8*0.2</f>
        <v>45.045045045045043</v>
      </c>
      <c r="CB48" s="96">
        <f>CB8*CB47</f>
        <v>889.5824324324343</v>
      </c>
      <c r="CC48" s="96">
        <f>CC8*0.2</f>
        <v>746.35495495495502</v>
      </c>
      <c r="CD48" s="96">
        <f>CD8*0.2</f>
        <v>927.92792792792795</v>
      </c>
      <c r="CE48" s="91">
        <v>0</v>
      </c>
      <c r="CF48" s="18">
        <f>SUM(BY48:CE48)</f>
        <v>3653.3770270270288</v>
      </c>
      <c r="CG48" s="96">
        <f>CG8*0.2</f>
        <v>539.67927927927929</v>
      </c>
      <c r="CH48" s="96">
        <f>CH8*0.2</f>
        <v>616.9315315315315</v>
      </c>
      <c r="CI48" s="96" t="e">
        <f>CI8*0.2</f>
        <v>#DIV/0!</v>
      </c>
      <c r="CJ48" s="96">
        <f>CJ8*CJ47</f>
        <v>623.62049549549681</v>
      </c>
      <c r="CK48" s="96">
        <f>CK8*0.2</f>
        <v>649.75675675675677</v>
      </c>
      <c r="CL48" s="96">
        <f>CL8*0.2</f>
        <v>759.27567567567564</v>
      </c>
      <c r="CM48" s="91">
        <v>0</v>
      </c>
      <c r="CN48" s="18" t="e">
        <f>SUM(CG48:CM48)</f>
        <v>#DIV/0!</v>
      </c>
      <c r="CO48" s="96" t="e">
        <f>CO8*0.2</f>
        <v>#DIV/0!</v>
      </c>
      <c r="CP48" s="96" t="e">
        <f>CP8*0.2</f>
        <v>#DIV/0!</v>
      </c>
      <c r="CQ48" s="96" t="e">
        <f>CQ8*0.2</f>
        <v>#DIV/0!</v>
      </c>
      <c r="CR48" s="96" t="e">
        <f>CR8*CR47</f>
        <v>#DIV/0!</v>
      </c>
      <c r="CS48" s="96" t="e">
        <f>CS8*0.2</f>
        <v>#DIV/0!</v>
      </c>
      <c r="CT48" s="96" t="e">
        <f>CT8*0.2</f>
        <v>#DIV/0!</v>
      </c>
      <c r="CU48" s="91">
        <v>0</v>
      </c>
      <c r="CV48" s="300" t="e">
        <f>SUM(CO48:CU48)</f>
        <v>#DIV/0!</v>
      </c>
      <c r="CW48" s="96" t="e">
        <f>CW8*0.2</f>
        <v>#DIV/0!</v>
      </c>
      <c r="CX48" s="96" t="e">
        <f>CX8*0.2</f>
        <v>#DIV/0!</v>
      </c>
      <c r="CY48" s="96" t="e">
        <f>CY8*0.2</f>
        <v>#DIV/0!</v>
      </c>
      <c r="CZ48" s="96" t="e">
        <f>CZ8*CZ47</f>
        <v>#DIV/0!</v>
      </c>
      <c r="DA48" s="96" t="e">
        <f>DA8*0.2</f>
        <v>#DIV/0!</v>
      </c>
      <c r="DB48" s="96" t="e">
        <f>DB8*0.2</f>
        <v>#DIV/0!</v>
      </c>
      <c r="DC48" s="91">
        <v>0</v>
      </c>
      <c r="DD48" s="300" t="e">
        <f>SUM(CW48:DC48)</f>
        <v>#DIV/0!</v>
      </c>
      <c r="DE48" s="96" t="e">
        <f>DE8*0.2</f>
        <v>#DIV/0!</v>
      </c>
      <c r="DF48" s="96" t="e">
        <f>DF8*0.2</f>
        <v>#DIV/0!</v>
      </c>
      <c r="DG48" s="96" t="e">
        <f>DG8*0.2</f>
        <v>#DIV/0!</v>
      </c>
      <c r="DH48" s="96" t="e">
        <f>DH8*DH47</f>
        <v>#DIV/0!</v>
      </c>
      <c r="DI48" s="96" t="e">
        <f>DI8*0.2</f>
        <v>#DIV/0!</v>
      </c>
      <c r="DJ48" s="96" t="e">
        <f>DJ8*0.2</f>
        <v>#DIV/0!</v>
      </c>
      <c r="DK48" s="91">
        <v>0</v>
      </c>
      <c r="DL48" s="300" t="e">
        <f>SUM(DE48:DK48)</f>
        <v>#DIV/0!</v>
      </c>
    </row>
    <row r="49" spans="1:116" ht="31.8" hidden="1" thickBot="1" x14ac:dyDescent="0.35">
      <c r="A49" s="131" t="s">
        <v>82</v>
      </c>
      <c r="B49" s="7"/>
      <c r="C49" s="6"/>
      <c r="D49" s="6"/>
      <c r="E49" s="6"/>
      <c r="F49" s="90"/>
      <c r="G49" s="98">
        <f>G40+G48</f>
        <v>2376.5541463414629</v>
      </c>
      <c r="H49" s="98">
        <f>H40+H48</f>
        <v>1388.637073170732</v>
      </c>
      <c r="I49" s="98">
        <f>I40+I48</f>
        <v>3677.3660975609769</v>
      </c>
      <c r="J49" s="98">
        <f>J40+J48</f>
        <v>1684.9039024390245</v>
      </c>
      <c r="K49" s="98">
        <f>K48</f>
        <v>0</v>
      </c>
      <c r="L49" s="98">
        <f>L40+L48</f>
        <v>9757.4612195121972</v>
      </c>
      <c r="M49" s="142">
        <f>M40+M48</f>
        <v>1834.0388372093025</v>
      </c>
      <c r="N49" s="143">
        <f>N40+N48</f>
        <v>-2797</v>
      </c>
      <c r="O49" s="143">
        <f>O40+O48</f>
        <v>967.87930232558074</v>
      </c>
      <c r="P49" s="143">
        <f>P40+P48</f>
        <v>662.4993023255829</v>
      </c>
      <c r="Q49" s="143">
        <f>Q48</f>
        <v>0</v>
      </c>
      <c r="R49" s="144">
        <f>R40+R48</f>
        <v>1337.4174418604734</v>
      </c>
      <c r="S49" s="123">
        <f>S40+S48</f>
        <v>1236.7243181818196</v>
      </c>
      <c r="T49" s="98">
        <f>T40+T48</f>
        <v>-2657</v>
      </c>
      <c r="U49" s="98">
        <f>U40+U48</f>
        <v>1204.2147727272732</v>
      </c>
      <c r="V49" s="98">
        <f>V40+V48</f>
        <v>3582.9070454545445</v>
      </c>
      <c r="W49" s="98">
        <f>W48</f>
        <v>0</v>
      </c>
      <c r="X49" s="127">
        <f>X40+X48</f>
        <v>3726.8461363636443</v>
      </c>
      <c r="Y49" s="98">
        <f>Y40+Y48</f>
        <v>2150.6859934853414</v>
      </c>
      <c r="Z49" s="98" t="e">
        <f>Z40+Z48</f>
        <v>#DIV/0!</v>
      </c>
      <c r="AA49" s="98">
        <f>AA40+AA48</f>
        <v>828.19515406162236</v>
      </c>
      <c r="AB49" s="98">
        <f>AB40+AB48</f>
        <v>3169.2882736156353</v>
      </c>
      <c r="AC49" s="98">
        <f>AC48</f>
        <v>0</v>
      </c>
      <c r="AD49" s="127" t="e">
        <f t="shared" ref="AD49:AI49" si="140">AD40+AD48</f>
        <v>#DIV/0!</v>
      </c>
      <c r="AE49" s="98">
        <f t="shared" si="140"/>
        <v>2931.1948963474833</v>
      </c>
      <c r="AF49" s="98" t="e">
        <f t="shared" si="140"/>
        <v>#DIV/0!</v>
      </c>
      <c r="AG49" s="98">
        <f t="shared" si="140"/>
        <v>3289.8095562130197</v>
      </c>
      <c r="AH49" s="98">
        <f t="shared" si="140"/>
        <v>4765.3241871921182</v>
      </c>
      <c r="AI49" s="98">
        <f t="shared" si="140"/>
        <v>371.17453201970449</v>
      </c>
      <c r="AJ49" s="98">
        <f>AJ48</f>
        <v>0</v>
      </c>
      <c r="AK49" s="127" t="e">
        <f t="shared" ref="AK49:AP49" si="141">AK40+AK48</f>
        <v>#DIV/0!</v>
      </c>
      <c r="AL49" s="98">
        <f t="shared" si="141"/>
        <v>851.08357367673034</v>
      </c>
      <c r="AM49" s="98" t="e">
        <f t="shared" si="141"/>
        <v>#DIV/0!</v>
      </c>
      <c r="AN49" s="98">
        <f t="shared" si="141"/>
        <v>2833.5100000000025</v>
      </c>
      <c r="AO49" s="98">
        <f t="shared" si="141"/>
        <v>1664.7747422680422</v>
      </c>
      <c r="AP49" s="98">
        <f t="shared" si="141"/>
        <v>1807.001999999999</v>
      </c>
      <c r="AQ49" s="98">
        <f>AQ48</f>
        <v>0</v>
      </c>
      <c r="AR49" s="127" t="e">
        <f t="shared" ref="AR49:AX49" si="142">AR40+AR48</f>
        <v>#DIV/0!</v>
      </c>
      <c r="AS49" s="98">
        <f t="shared" si="142"/>
        <v>1962.9830927835062</v>
      </c>
      <c r="AT49" s="98">
        <f t="shared" si="142"/>
        <v>0</v>
      </c>
      <c r="AU49" s="98">
        <f t="shared" si="142"/>
        <v>3573.123195876291</v>
      </c>
      <c r="AV49" s="98">
        <f t="shared" si="142"/>
        <v>3274.8022164948443</v>
      </c>
      <c r="AW49" s="98">
        <f t="shared" si="142"/>
        <v>1160.2045360824734</v>
      </c>
      <c r="AX49" s="98">
        <f t="shared" si="142"/>
        <v>-898.12747422680502</v>
      </c>
      <c r="AY49" s="98">
        <f>AY48</f>
        <v>0</v>
      </c>
      <c r="AZ49" s="127">
        <f t="shared" ref="AZ49:BF49" si="143">AZ40+AZ48</f>
        <v>9372.9855670102952</v>
      </c>
      <c r="BA49" s="98">
        <f t="shared" si="143"/>
        <v>4110.1596078431376</v>
      </c>
      <c r="BB49" s="98">
        <f t="shared" si="143"/>
        <v>2948.7258823529423</v>
      </c>
      <c r="BC49" s="98">
        <f t="shared" si="143"/>
        <v>3539.7156862745096</v>
      </c>
      <c r="BD49" s="98">
        <f t="shared" si="143"/>
        <v>915.82196078431639</v>
      </c>
      <c r="BE49" s="98">
        <f t="shared" si="143"/>
        <v>-76.38431372548871</v>
      </c>
      <c r="BF49" s="98">
        <f t="shared" si="143"/>
        <v>-958.48117647058803</v>
      </c>
      <c r="BG49" s="98">
        <f>BG48</f>
        <v>0</v>
      </c>
      <c r="BH49" s="127">
        <f t="shared" ref="BH49:BN49" si="144">BH40+BH48</f>
        <v>10649.557647058835</v>
      </c>
      <c r="BI49" s="98">
        <f t="shared" si="144"/>
        <v>2641.080952380953</v>
      </c>
      <c r="BJ49" s="98">
        <f t="shared" si="144"/>
        <v>1898.5142857142873</v>
      </c>
      <c r="BK49" s="98">
        <f t="shared" si="144"/>
        <v>2001.1880952380952</v>
      </c>
      <c r="BL49" s="98">
        <f t="shared" si="144"/>
        <v>1224.8142857142866</v>
      </c>
      <c r="BM49" s="98">
        <f t="shared" si="144"/>
        <v>-1034.8904761904746</v>
      </c>
      <c r="BN49" s="98">
        <f t="shared" si="144"/>
        <v>867.51285714286155</v>
      </c>
      <c r="BO49" s="98">
        <f>BO48</f>
        <v>0</v>
      </c>
      <c r="BP49" s="127">
        <f t="shared" ref="BP49:BV49" si="145">BP40+BP48</f>
        <v>8008.2199999999912</v>
      </c>
      <c r="BQ49" s="98">
        <f t="shared" si="145"/>
        <v>3438.5823529411759</v>
      </c>
      <c r="BR49" s="98">
        <f t="shared" si="145"/>
        <v>-2041.5501176470586</v>
      </c>
      <c r="BS49" s="98">
        <f t="shared" si="145"/>
        <v>3247.8285882352966</v>
      </c>
      <c r="BT49" s="98">
        <f t="shared" si="145"/>
        <v>2852.8341176470617</v>
      </c>
      <c r="BU49" s="98">
        <f t="shared" si="145"/>
        <v>-203.49341176470489</v>
      </c>
      <c r="BV49" s="98">
        <f t="shared" si="145"/>
        <v>352.31176470588389</v>
      </c>
      <c r="BW49" s="98">
        <f>BW48</f>
        <v>0</v>
      </c>
      <c r="BX49" s="127">
        <f t="shared" ref="BX49:CD49" si="146">BX40+BX48</f>
        <v>8276.5132941176562</v>
      </c>
      <c r="BY49" s="98">
        <f t="shared" si="146"/>
        <v>499.36846846846811</v>
      </c>
      <c r="BZ49" s="98">
        <f t="shared" si="146"/>
        <v>5114.0181981981987</v>
      </c>
      <c r="CA49" s="98">
        <f t="shared" si="146"/>
        <v>-2228.654954954955</v>
      </c>
      <c r="CB49" s="98">
        <f t="shared" si="146"/>
        <v>3891.4224324324382</v>
      </c>
      <c r="CC49" s="98">
        <f t="shared" si="146"/>
        <v>-1526.9550450450463</v>
      </c>
      <c r="CD49" s="98">
        <f t="shared" si="146"/>
        <v>1075.297927927927</v>
      </c>
      <c r="CE49" s="98">
        <f>CE48</f>
        <v>0</v>
      </c>
      <c r="CF49" s="127">
        <f t="shared" ref="CF49:DJ49" si="147">CF40+CF48</f>
        <v>8910.9970270270242</v>
      </c>
      <c r="CG49" s="98">
        <f t="shared" ref="CG49:CL49" si="148">CG40+CG48</f>
        <v>1582.4592792792782</v>
      </c>
      <c r="CH49" s="98">
        <f t="shared" si="148"/>
        <v>4179.9515315315321</v>
      </c>
      <c r="CI49" s="98" t="e">
        <f t="shared" si="148"/>
        <v>#DIV/0!</v>
      </c>
      <c r="CJ49" s="98">
        <f t="shared" si="148"/>
        <v>1410.6104954954949</v>
      </c>
      <c r="CK49" s="98">
        <f t="shared" si="148"/>
        <v>1348.2467567567583</v>
      </c>
      <c r="CL49" s="98">
        <f t="shared" si="148"/>
        <v>-1669.3543243243253</v>
      </c>
      <c r="CM49" s="98">
        <f>CM48</f>
        <v>0</v>
      </c>
      <c r="CN49" s="127" t="e">
        <f>CN40+CN48</f>
        <v>#DIV/0!</v>
      </c>
      <c r="CO49" s="98" t="e">
        <f t="shared" ref="CO49:CT49" si="149">CO40+CO48</f>
        <v>#DIV/0!</v>
      </c>
      <c r="CP49" s="98" t="e">
        <f t="shared" si="149"/>
        <v>#DIV/0!</v>
      </c>
      <c r="CQ49" s="98" t="e">
        <f t="shared" si="149"/>
        <v>#DIV/0!</v>
      </c>
      <c r="CR49" s="98" t="e">
        <f t="shared" si="149"/>
        <v>#DIV/0!</v>
      </c>
      <c r="CS49" s="98" t="e">
        <f t="shared" si="149"/>
        <v>#DIV/0!</v>
      </c>
      <c r="CT49" s="98" t="e">
        <f t="shared" si="149"/>
        <v>#DIV/0!</v>
      </c>
      <c r="CU49" s="98">
        <f>CU48</f>
        <v>0</v>
      </c>
      <c r="CV49" s="309" t="e">
        <f>CV40+CV48</f>
        <v>#DIV/0!</v>
      </c>
      <c r="CW49" s="98" t="e">
        <f t="shared" ref="CW49:DB49" si="150">CW40+CW48</f>
        <v>#DIV/0!</v>
      </c>
      <c r="CX49" s="98" t="e">
        <f t="shared" si="150"/>
        <v>#DIV/0!</v>
      </c>
      <c r="CY49" s="98" t="e">
        <f t="shared" si="150"/>
        <v>#DIV/0!</v>
      </c>
      <c r="CZ49" s="98" t="e">
        <f t="shared" si="150"/>
        <v>#DIV/0!</v>
      </c>
      <c r="DA49" s="98" t="e">
        <f t="shared" si="150"/>
        <v>#DIV/0!</v>
      </c>
      <c r="DB49" s="98" t="e">
        <f t="shared" si="150"/>
        <v>#DIV/0!</v>
      </c>
      <c r="DC49" s="98">
        <f>DC48</f>
        <v>0</v>
      </c>
      <c r="DD49" s="309" t="e">
        <f>DD40+DD48</f>
        <v>#DIV/0!</v>
      </c>
      <c r="DE49" s="98" t="e">
        <f t="shared" si="147"/>
        <v>#DIV/0!</v>
      </c>
      <c r="DF49" s="98" t="e">
        <f t="shared" si="147"/>
        <v>#DIV/0!</v>
      </c>
      <c r="DG49" s="98" t="e">
        <f t="shared" si="147"/>
        <v>#DIV/0!</v>
      </c>
      <c r="DH49" s="98" t="e">
        <f t="shared" si="147"/>
        <v>#DIV/0!</v>
      </c>
      <c r="DI49" s="98" t="e">
        <f t="shared" si="147"/>
        <v>#DIV/0!</v>
      </c>
      <c r="DJ49" s="98" t="e">
        <f t="shared" si="147"/>
        <v>#DIV/0!</v>
      </c>
      <c r="DK49" s="98">
        <f>DK48</f>
        <v>0</v>
      </c>
      <c r="DL49" s="309" t="e">
        <f>DL40+DL48</f>
        <v>#DIV/0!</v>
      </c>
    </row>
    <row r="50" spans="1:116" ht="16.2" hidden="1" thickTop="1" x14ac:dyDescent="0.3">
      <c r="A50" s="130"/>
      <c r="AZ50" s="270"/>
      <c r="BP50" s="274"/>
      <c r="BQ50" s="275"/>
      <c r="BX50" s="270"/>
      <c r="CF50" s="270"/>
      <c r="CN50" s="12"/>
      <c r="CV50" s="296"/>
      <c r="DD50" s="296"/>
      <c r="DL50" s="296"/>
    </row>
    <row r="51" spans="1:116" s="269" customFormat="1" hidden="1" x14ac:dyDescent="0.3">
      <c r="A51" s="130" t="s">
        <v>157</v>
      </c>
      <c r="G51" s="96"/>
      <c r="H51" s="97"/>
      <c r="I51" s="96"/>
      <c r="J51" s="97"/>
      <c r="K51" s="19"/>
      <c r="L51" s="96"/>
      <c r="M51" s="96"/>
      <c r="N51" s="97"/>
      <c r="O51" s="96"/>
      <c r="P51" s="97"/>
      <c r="Q51" s="97"/>
      <c r="R51" s="96"/>
      <c r="S51" s="96"/>
      <c r="T51" s="97"/>
      <c r="U51" s="96"/>
      <c r="V51" s="97"/>
      <c r="W51" s="97"/>
      <c r="X51" s="96"/>
      <c r="Y51" s="96"/>
      <c r="Z51" s="97"/>
      <c r="AA51" s="96"/>
      <c r="AB51" s="97"/>
      <c r="AC51" s="97"/>
      <c r="AD51" s="96"/>
      <c r="AE51" s="96"/>
      <c r="AF51" s="97"/>
      <c r="AG51" s="96"/>
      <c r="AH51" s="97"/>
      <c r="AI51" s="97"/>
      <c r="AJ51" s="97"/>
      <c r="AK51" s="96"/>
      <c r="AL51" s="96"/>
      <c r="AM51" s="97"/>
      <c r="AN51" s="96"/>
      <c r="AO51" s="97"/>
      <c r="AP51" s="97"/>
      <c r="AQ51" s="97"/>
      <c r="AR51" s="96"/>
      <c r="AS51" s="96">
        <f>0.5*AS28</f>
        <v>1568.3850000000002</v>
      </c>
      <c r="AT51" s="97"/>
      <c r="AU51" s="96">
        <f t="shared" ref="AU51:AZ51" si="151">0.5*AU28</f>
        <v>2105.0250000000001</v>
      </c>
      <c r="AV51" s="97">
        <f t="shared" si="151"/>
        <v>1989.9749999999999</v>
      </c>
      <c r="AW51" s="97">
        <f t="shared" si="151"/>
        <v>2065.44</v>
      </c>
      <c r="AX51" s="97">
        <f t="shared" si="151"/>
        <v>1191.06</v>
      </c>
      <c r="AY51" s="97"/>
      <c r="AZ51" s="18">
        <f t="shared" si="151"/>
        <v>8919.885000000002</v>
      </c>
      <c r="BA51" s="96"/>
      <c r="BB51" s="96"/>
      <c r="BC51" s="97"/>
      <c r="BD51" s="97"/>
      <c r="BE51" s="96"/>
      <c r="BF51" s="97"/>
      <c r="BG51" s="97"/>
      <c r="BH51" s="96"/>
      <c r="BI51" s="96"/>
      <c r="BJ51" s="96"/>
      <c r="BK51" s="97"/>
      <c r="BL51" s="97">
        <f>0.5*BL28</f>
        <v>2145</v>
      </c>
      <c r="BM51" s="96"/>
      <c r="BN51" s="97"/>
      <c r="BO51" s="97"/>
      <c r="BP51" s="20"/>
      <c r="BQ51" s="124"/>
      <c r="BR51" s="96"/>
      <c r="BS51" s="97"/>
      <c r="BT51" s="97">
        <f>0.5*BT28</f>
        <v>2340</v>
      </c>
      <c r="BU51" s="96"/>
      <c r="BV51" s="97"/>
      <c r="BW51" s="97"/>
      <c r="BX51" s="122"/>
      <c r="BY51" s="96"/>
      <c r="BZ51" s="96"/>
      <c r="CA51" s="97"/>
      <c r="CB51" s="97">
        <f>0.5*CB28</f>
        <v>2761.98</v>
      </c>
      <c r="CC51" s="96"/>
      <c r="CD51" s="97"/>
      <c r="CE51" s="97"/>
      <c r="CF51" s="122"/>
      <c r="CG51" s="96"/>
      <c r="CH51" s="96"/>
      <c r="CI51" s="97"/>
      <c r="CJ51" s="97">
        <f>0.5*CJ28</f>
        <v>2120.4300000000003</v>
      </c>
      <c r="CK51" s="96"/>
      <c r="CL51" s="97"/>
      <c r="CM51" s="97"/>
      <c r="CN51" s="18"/>
      <c r="CO51" s="96"/>
      <c r="CP51" s="96"/>
      <c r="CQ51" s="97"/>
      <c r="CR51" s="97">
        <f>0.5*CR28</f>
        <v>0</v>
      </c>
      <c r="CS51" s="96"/>
      <c r="CT51" s="97"/>
      <c r="CU51" s="97"/>
      <c r="CV51" s="300"/>
      <c r="CW51" s="96"/>
      <c r="CX51" s="96"/>
      <c r="CY51" s="97"/>
      <c r="CZ51" s="97">
        <f>0.5*CZ28</f>
        <v>0</v>
      </c>
      <c r="DA51" s="96"/>
      <c r="DB51" s="97"/>
      <c r="DC51" s="97"/>
      <c r="DD51" s="300"/>
      <c r="DE51" s="96"/>
      <c r="DF51" s="96"/>
      <c r="DG51" s="97"/>
      <c r="DH51" s="97">
        <f>0.5*DH28</f>
        <v>0</v>
      </c>
      <c r="DI51" s="96"/>
      <c r="DJ51" s="97"/>
      <c r="DK51" s="97"/>
      <c r="DL51" s="300"/>
    </row>
    <row r="52" spans="1:116" ht="31.8" hidden="1" thickBot="1" x14ac:dyDescent="0.35">
      <c r="A52" s="131" t="s">
        <v>158</v>
      </c>
      <c r="B52" s="7"/>
      <c r="C52" s="6"/>
      <c r="D52" s="6"/>
      <c r="E52" s="6"/>
      <c r="F52" s="90"/>
      <c r="G52" s="98">
        <f>G42+G50</f>
        <v>5.9183689786128306E-2</v>
      </c>
      <c r="H52" s="98">
        <f>H42+H50</f>
        <v>3.4243926872026063E-2</v>
      </c>
      <c r="I52" s="98">
        <f>I42+I50</f>
        <v>0.10750702087286533</v>
      </c>
      <c r="J52" s="98">
        <f>J42+J50</f>
        <v>5.1130653266331656E-2</v>
      </c>
      <c r="K52" s="98">
        <f>K50</f>
        <v>0</v>
      </c>
      <c r="L52" s="98">
        <f>L42+L50</f>
        <v>6.7470247766043878E-2</v>
      </c>
      <c r="M52" s="142">
        <f>M42+M50</f>
        <v>6.2835580687255338E-2</v>
      </c>
      <c r="N52" s="143" t="e">
        <f>N42+N50</f>
        <v>#DIV/0!</v>
      </c>
      <c r="O52" s="143">
        <f>O42+O50</f>
        <v>2.2897534013605413E-2</v>
      </c>
      <c r="P52" s="143">
        <f>P42+P50</f>
        <v>2.3985163204747861E-2</v>
      </c>
      <c r="Q52" s="143">
        <f>Q50</f>
        <v>0</v>
      </c>
      <c r="R52" s="144">
        <f>R42+R50</f>
        <v>3.5384719956499206E-3</v>
      </c>
      <c r="S52" s="123">
        <f>S42+S50</f>
        <v>2.7595035584100047E-2</v>
      </c>
      <c r="T52" s="98" t="e">
        <f>T42+T50</f>
        <v>#DIV/0!</v>
      </c>
      <c r="U52" s="98">
        <f>U42+U50</f>
        <v>3.0917254348848171E-2</v>
      </c>
      <c r="V52" s="98">
        <f>V42+V50</f>
        <v>0.12003913738019165</v>
      </c>
      <c r="W52" s="98">
        <f>W50</f>
        <v>0</v>
      </c>
      <c r="X52" s="127">
        <f>X42+X50</f>
        <v>2.6911053169184563E-2</v>
      </c>
      <c r="Y52" s="98">
        <f>Y42+Y50</f>
        <v>6.4771897810218942E-2</v>
      </c>
      <c r="Z52" s="98" t="e">
        <f>Z42+Z50</f>
        <v>#DIV/0!</v>
      </c>
      <c r="AA52" s="98">
        <f>AA42+AA50</f>
        <v>4.2020447906522722E-3</v>
      </c>
      <c r="AB52" s="98">
        <f>AB42+AB50</f>
        <v>0.12121863799283154</v>
      </c>
      <c r="AC52" s="98">
        <f>AC50</f>
        <v>0</v>
      </c>
      <c r="AD52" s="127">
        <f t="shared" ref="AD52:AI52" si="152">AD42+AD50</f>
        <v>2.6772045633924095E-2</v>
      </c>
      <c r="AE52" s="98">
        <f t="shared" si="152"/>
        <v>0.11613437897414161</v>
      </c>
      <c r="AF52" s="98" t="e">
        <f t="shared" si="152"/>
        <v>#DIV/0!</v>
      </c>
      <c r="AG52" s="98">
        <f t="shared" si="152"/>
        <v>0.10493733816675305</v>
      </c>
      <c r="AH52" s="98">
        <f t="shared" si="152"/>
        <v>0.16444376241198774</v>
      </c>
      <c r="AI52" s="98">
        <f t="shared" si="152"/>
        <v>3.8532567049808432E-2</v>
      </c>
      <c r="AJ52" s="98">
        <f>AJ50</f>
        <v>0</v>
      </c>
      <c r="AK52" s="127">
        <f t="shared" ref="AK52:AP52" si="153">AK42+AK50</f>
        <v>9.0577883742052751E-2</v>
      </c>
      <c r="AL52" s="98">
        <f t="shared" si="153"/>
        <v>2.7416000000000086E-2</v>
      </c>
      <c r="AM52" s="98" t="e">
        <f t="shared" si="153"/>
        <v>#DIV/0!</v>
      </c>
      <c r="AN52" s="98">
        <f t="shared" si="153"/>
        <v>9.7858325666973431E-2</v>
      </c>
      <c r="AO52" s="98">
        <f t="shared" si="153"/>
        <v>5.6385444743935351E-2</v>
      </c>
      <c r="AP52" s="98">
        <f t="shared" si="153"/>
        <v>4.5136405169037941E-2</v>
      </c>
      <c r="AQ52" s="98">
        <f>AQ50</f>
        <v>0</v>
      </c>
      <c r="AR52" s="127">
        <f>AR42+AR50</f>
        <v>5.9563117510354188E-2</v>
      </c>
      <c r="AS52" s="98">
        <f>AS40+AS51</f>
        <v>3888.4950000000008</v>
      </c>
      <c r="AT52" s="98">
        <f t="shared" ref="AT52:AZ52" si="154">AT40+AT51</f>
        <v>0</v>
      </c>
      <c r="AU52" s="98">
        <f t="shared" si="154"/>
        <v>6119.6950000000015</v>
      </c>
      <c r="AV52" s="98">
        <f t="shared" si="154"/>
        <v>5638.1449999999986</v>
      </c>
      <c r="AW52" s="98">
        <f t="shared" si="154"/>
        <v>3663.8799999999987</v>
      </c>
      <c r="AX52" s="98">
        <f t="shared" si="154"/>
        <v>548.08999999999878</v>
      </c>
      <c r="AY52" s="98"/>
      <c r="AZ52" s="127">
        <f t="shared" si="154"/>
        <v>20158.304999999986</v>
      </c>
      <c r="BA52" s="98">
        <f t="shared" ref="BA52:BF52" si="155">BA42+BA50</f>
        <v>0.1351106221244249</v>
      </c>
      <c r="BB52" s="98">
        <f t="shared" si="155"/>
        <v>9.1245424363667366E-2</v>
      </c>
      <c r="BC52" s="98">
        <f t="shared" si="155"/>
        <v>0.1199504737295435</v>
      </c>
      <c r="BD52" s="98">
        <f t="shared" si="155"/>
        <v>1.6552793870304713E-2</v>
      </c>
      <c r="BE52" s="98">
        <f t="shared" si="155"/>
        <v>-3.4849192863211496E-2</v>
      </c>
      <c r="BF52" s="98">
        <f t="shared" si="155"/>
        <v>-0.15650481927710841</v>
      </c>
      <c r="BG52" s="98">
        <f>BG50</f>
        <v>0</v>
      </c>
      <c r="BH52" s="127">
        <f t="shared" ref="BH52:BN52" si="156">BH42+BH50</f>
        <v>5.1366507017994556E-2</v>
      </c>
      <c r="BI52" s="98">
        <f t="shared" si="156"/>
        <v>9.7430082889844699E-2</v>
      </c>
      <c r="BJ52" s="98">
        <f t="shared" si="156"/>
        <v>6.0271947975170041E-2</v>
      </c>
      <c r="BK52" s="98">
        <f t="shared" si="156"/>
        <v>9.3882896764252696E-2</v>
      </c>
      <c r="BL52" s="98">
        <f t="shared" si="156"/>
        <v>3.3631230051559088E-2</v>
      </c>
      <c r="BM52" s="98">
        <f t="shared" si="156"/>
        <v>-8.3330120481927644E-2</v>
      </c>
      <c r="BN52" s="98">
        <f t="shared" si="156"/>
        <v>-2.3967262970738001E-3</v>
      </c>
      <c r="BO52" s="98">
        <f>BO50</f>
        <v>0</v>
      </c>
      <c r="BP52" s="98">
        <f t="shared" ref="BP52:BV52" si="157">BP42+BP50</f>
        <v>3.134619128064621E-2</v>
      </c>
      <c r="BQ52" s="123">
        <f t="shared" si="157"/>
        <v>0.12876326718966311</v>
      </c>
      <c r="BR52" s="98">
        <f t="shared" si="157"/>
        <v>-0.44641599999999998</v>
      </c>
      <c r="BS52" s="98">
        <f t="shared" si="157"/>
        <v>9.5923378009726099E-2</v>
      </c>
      <c r="BT52" s="98">
        <f t="shared" si="157"/>
        <v>8.7275752690967781E-2</v>
      </c>
      <c r="BU52" s="98">
        <f t="shared" si="157"/>
        <v>-4.2742737722048021E-2</v>
      </c>
      <c r="BV52" s="98">
        <f t="shared" si="157"/>
        <v>-2.457233201581023E-2</v>
      </c>
      <c r="BW52" s="98">
        <f>BW50</f>
        <v>0</v>
      </c>
      <c r="BX52" s="127">
        <f t="shared" ref="BX52:CD52" si="158">BX42+BX50</f>
        <v>3.0887676057593304E-2</v>
      </c>
      <c r="BY52" s="98">
        <f t="shared" si="158"/>
        <v>2.8393617021276556E-2</v>
      </c>
      <c r="BZ52" s="98">
        <f t="shared" si="158"/>
        <v>0.15329045591405513</v>
      </c>
      <c r="CA52" s="98">
        <f t="shared" si="158"/>
        <v>-1.3991999999999998</v>
      </c>
      <c r="CB52" s="98">
        <f t="shared" si="158"/>
        <v>9.0146698899382982E-2</v>
      </c>
      <c r="CC52" s="98">
        <f t="shared" si="158"/>
        <v>-0.10475600202755639</v>
      </c>
      <c r="CD52" s="98">
        <f t="shared" si="158"/>
        <v>4.9913632514817603E-3</v>
      </c>
      <c r="CE52" s="98">
        <f>CE50</f>
        <v>0</v>
      </c>
      <c r="CF52" s="127">
        <f t="shared" ref="CF52:DJ52" si="159">CF42+CF50</f>
        <v>3.8610281887179E-2</v>
      </c>
      <c r="CG52" s="98">
        <f t="shared" ref="CG52:CL52" si="160">CG42+CG50</f>
        <v>5.8340606467494623E-2</v>
      </c>
      <c r="CH52" s="98">
        <f t="shared" si="160"/>
        <v>0.15513650019593331</v>
      </c>
      <c r="CI52" s="98" t="e">
        <f t="shared" si="160"/>
        <v>#DIV/0!</v>
      </c>
      <c r="CJ52" s="98">
        <f t="shared" si="160"/>
        <v>3.270132136624275E-2</v>
      </c>
      <c r="CK52" s="98">
        <f t="shared" si="160"/>
        <v>2.9903673259696961E-2</v>
      </c>
      <c r="CL52" s="98">
        <f t="shared" si="160"/>
        <v>-0.1162070072639249</v>
      </c>
      <c r="CM52" s="98">
        <f>CM50</f>
        <v>0</v>
      </c>
      <c r="CN52" s="127">
        <f>CN42+CN50</f>
        <v>6.5445552345514881E-3</v>
      </c>
      <c r="CO52" s="98" t="e">
        <f t="shared" ref="CO52:CT52" si="161">CO42+CO50</f>
        <v>#DIV/0!</v>
      </c>
      <c r="CP52" s="98" t="e">
        <f t="shared" si="161"/>
        <v>#DIV/0!</v>
      </c>
      <c r="CQ52" s="98" t="e">
        <f t="shared" si="161"/>
        <v>#DIV/0!</v>
      </c>
      <c r="CR52" s="98" t="e">
        <f t="shared" si="161"/>
        <v>#DIV/0!</v>
      </c>
      <c r="CS52" s="98" t="e">
        <f t="shared" si="161"/>
        <v>#DIV/0!</v>
      </c>
      <c r="CT52" s="98" t="e">
        <f t="shared" si="161"/>
        <v>#DIV/0!</v>
      </c>
      <c r="CU52" s="98">
        <f>CU50</f>
        <v>0</v>
      </c>
      <c r="CV52" s="309" t="e">
        <f>CV42+CV50</f>
        <v>#DIV/0!</v>
      </c>
      <c r="CW52" s="98" t="e">
        <f t="shared" ref="CW52:DB52" si="162">CW42+CW50</f>
        <v>#DIV/0!</v>
      </c>
      <c r="CX52" s="98" t="e">
        <f t="shared" si="162"/>
        <v>#DIV/0!</v>
      </c>
      <c r="CY52" s="98" t="e">
        <f t="shared" si="162"/>
        <v>#DIV/0!</v>
      </c>
      <c r="CZ52" s="98" t="e">
        <f t="shared" si="162"/>
        <v>#DIV/0!</v>
      </c>
      <c r="DA52" s="98" t="e">
        <f t="shared" si="162"/>
        <v>#DIV/0!</v>
      </c>
      <c r="DB52" s="98" t="e">
        <f t="shared" si="162"/>
        <v>#DIV/0!</v>
      </c>
      <c r="DC52" s="98">
        <f>DC50</f>
        <v>0</v>
      </c>
      <c r="DD52" s="309" t="e">
        <f>DD42+DD50</f>
        <v>#DIV/0!</v>
      </c>
      <c r="DE52" s="98" t="e">
        <f t="shared" si="159"/>
        <v>#DIV/0!</v>
      </c>
      <c r="DF52" s="98" t="e">
        <f t="shared" si="159"/>
        <v>#DIV/0!</v>
      </c>
      <c r="DG52" s="98" t="e">
        <f t="shared" si="159"/>
        <v>#DIV/0!</v>
      </c>
      <c r="DH52" s="98" t="e">
        <f t="shared" si="159"/>
        <v>#DIV/0!</v>
      </c>
      <c r="DI52" s="98" t="e">
        <f t="shared" si="159"/>
        <v>#DIV/0!</v>
      </c>
      <c r="DJ52" s="98" t="e">
        <f t="shared" si="159"/>
        <v>#DIV/0!</v>
      </c>
      <c r="DK52" s="98">
        <f>DK50</f>
        <v>0</v>
      </c>
      <c r="DL52" s="309" t="e">
        <f>DL42+DL50</f>
        <v>#DIV/0!</v>
      </c>
    </row>
    <row r="53" spans="1:116" ht="16.2" hidden="1" thickTop="1" x14ac:dyDescent="0.3">
      <c r="A53" s="130"/>
      <c r="AZ53" s="270"/>
      <c r="BQ53" s="275"/>
      <c r="BX53" s="270"/>
      <c r="CF53" s="270"/>
      <c r="CN53" s="270"/>
      <c r="CV53" s="310"/>
      <c r="DD53" s="310"/>
      <c r="DL53" s="310"/>
    </row>
    <row r="54" spans="1:116" hidden="1" x14ac:dyDescent="0.3">
      <c r="A54" s="130" t="s">
        <v>159</v>
      </c>
      <c r="AS54" s="91">
        <f>AS28*70%</f>
        <v>2195.739</v>
      </c>
      <c r="AT54" s="91">
        <f t="shared" ref="AT54:AZ54" si="163">AT28*70%</f>
        <v>0</v>
      </c>
      <c r="AU54" s="91">
        <f t="shared" si="163"/>
        <v>2947.0349999999999</v>
      </c>
      <c r="AV54" s="91">
        <f t="shared" si="163"/>
        <v>2785.9649999999997</v>
      </c>
      <c r="AW54" s="91">
        <f t="shared" si="163"/>
        <v>2891.616</v>
      </c>
      <c r="AX54" s="91">
        <f t="shared" si="163"/>
        <v>1667.4839999999999</v>
      </c>
      <c r="AY54" s="91">
        <f t="shared" si="163"/>
        <v>0</v>
      </c>
      <c r="AZ54" s="272">
        <f t="shared" si="163"/>
        <v>12487.839000000002</v>
      </c>
      <c r="BD54" s="91">
        <f>BD28*70%</f>
        <v>3313.9469999999997</v>
      </c>
      <c r="BI54" s="91">
        <f t="shared" ref="BI54:BN54" si="164">BI28*70%</f>
        <v>2457</v>
      </c>
      <c r="BJ54" s="91">
        <f t="shared" si="164"/>
        <v>2457</v>
      </c>
      <c r="BK54" s="91">
        <f t="shared" si="164"/>
        <v>1910.9999999999998</v>
      </c>
      <c r="BL54" s="91">
        <f t="shared" si="164"/>
        <v>3003</v>
      </c>
      <c r="BM54" s="91">
        <f t="shared" si="164"/>
        <v>2457</v>
      </c>
      <c r="BN54" s="91">
        <f t="shared" si="164"/>
        <v>3276</v>
      </c>
      <c r="BQ54" s="13"/>
      <c r="BT54" s="91">
        <f>BT28*70%</f>
        <v>3276</v>
      </c>
      <c r="BX54" s="12"/>
      <c r="CB54" s="91">
        <f>CB28*70%</f>
        <v>3866.7719999999999</v>
      </c>
      <c r="CF54" s="12"/>
      <c r="CJ54" s="91">
        <f>CJ28*70%</f>
        <v>2968.6020000000003</v>
      </c>
      <c r="CN54" s="12"/>
      <c r="CR54" s="91">
        <f>CR28*70%</f>
        <v>0</v>
      </c>
      <c r="CV54" s="296"/>
      <c r="CZ54" s="91">
        <f>CZ28*70%</f>
        <v>0</v>
      </c>
      <c r="DD54" s="296"/>
      <c r="DH54" s="91">
        <f>DH28*70%</f>
        <v>0</v>
      </c>
      <c r="DL54" s="296"/>
    </row>
    <row r="55" spans="1:116" s="269" customFormat="1" hidden="1" x14ac:dyDescent="0.3">
      <c r="A55" s="130" t="s">
        <v>156</v>
      </c>
      <c r="G55" s="96"/>
      <c r="H55" s="97"/>
      <c r="I55" s="96"/>
      <c r="J55" s="97"/>
      <c r="K55" s="19"/>
      <c r="L55" s="96"/>
      <c r="M55" s="96"/>
      <c r="N55" s="97"/>
      <c r="O55" s="96"/>
      <c r="P55" s="97"/>
      <c r="Q55" s="97"/>
      <c r="R55" s="96"/>
      <c r="S55" s="96"/>
      <c r="T55" s="97"/>
      <c r="U55" s="96"/>
      <c r="V55" s="97"/>
      <c r="W55" s="97"/>
      <c r="X55" s="96"/>
      <c r="Y55" s="96"/>
      <c r="Z55" s="97"/>
      <c r="AA55" s="96"/>
      <c r="AB55" s="97"/>
      <c r="AC55" s="97"/>
      <c r="AD55" s="96"/>
      <c r="AE55" s="96"/>
      <c r="AF55" s="97"/>
      <c r="AG55" s="96"/>
      <c r="AH55" s="97"/>
      <c r="AI55" s="97"/>
      <c r="AJ55" s="97"/>
      <c r="AK55" s="96"/>
      <c r="AL55" s="96"/>
      <c r="AM55" s="97"/>
      <c r="AN55" s="96"/>
      <c r="AO55" s="97"/>
      <c r="AP55" s="97"/>
      <c r="AQ55" s="97"/>
      <c r="AR55" s="96"/>
      <c r="AS55" s="96">
        <f t="shared" ref="AS55:AX55" si="165">AS28*30%</f>
        <v>941.03100000000006</v>
      </c>
      <c r="AT55" s="96">
        <f t="shared" si="165"/>
        <v>0</v>
      </c>
      <c r="AU55" s="96">
        <f t="shared" si="165"/>
        <v>1263.0150000000001</v>
      </c>
      <c r="AV55" s="96">
        <f t="shared" si="165"/>
        <v>1193.9849999999999</v>
      </c>
      <c r="AW55" s="96">
        <f t="shared" si="165"/>
        <v>1239.2639999999999</v>
      </c>
      <c r="AX55" s="96">
        <f t="shared" si="165"/>
        <v>714.63599999999997</v>
      </c>
      <c r="AY55" s="96"/>
      <c r="AZ55" s="18">
        <f>AZ28*30%</f>
        <v>5351.9310000000014</v>
      </c>
      <c r="BA55" s="96"/>
      <c r="BB55" s="96"/>
      <c r="BC55" s="97"/>
      <c r="BD55" s="96">
        <f>BD28*30%</f>
        <v>1420.2629999999999</v>
      </c>
      <c r="BE55" s="96"/>
      <c r="BF55" s="97"/>
      <c r="BG55" s="97"/>
      <c r="BH55" s="96"/>
      <c r="BI55" s="96">
        <f t="shared" ref="BI55:BN55" si="166">BI28*30%</f>
        <v>1053</v>
      </c>
      <c r="BJ55" s="96">
        <f t="shared" si="166"/>
        <v>1053</v>
      </c>
      <c r="BK55" s="96">
        <f t="shared" si="166"/>
        <v>819</v>
      </c>
      <c r="BL55" s="96">
        <f t="shared" si="166"/>
        <v>1287</v>
      </c>
      <c r="BM55" s="96">
        <f t="shared" si="166"/>
        <v>1053</v>
      </c>
      <c r="BN55" s="96">
        <f t="shared" si="166"/>
        <v>1404</v>
      </c>
      <c r="BO55" s="97"/>
      <c r="BP55" s="141"/>
      <c r="BQ55" s="124"/>
      <c r="BR55" s="96"/>
      <c r="BS55" s="97"/>
      <c r="BT55" s="96">
        <f>BT28*30%</f>
        <v>1404</v>
      </c>
      <c r="BU55" s="96"/>
      <c r="BV55" s="97"/>
      <c r="BW55" s="97"/>
      <c r="BX55" s="122"/>
      <c r="BY55" s="96"/>
      <c r="BZ55" s="96"/>
      <c r="CA55" s="97"/>
      <c r="CB55" s="96">
        <f>CB28*30%</f>
        <v>1657.1879999999999</v>
      </c>
      <c r="CC55" s="96"/>
      <c r="CD55" s="97"/>
      <c r="CE55" s="97"/>
      <c r="CF55" s="122"/>
      <c r="CG55" s="96"/>
      <c r="CH55" s="96"/>
      <c r="CI55" s="97"/>
      <c r="CJ55" s="96">
        <f>CJ28*30%</f>
        <v>1272.258</v>
      </c>
      <c r="CK55" s="96"/>
      <c r="CL55" s="97"/>
      <c r="CM55" s="97"/>
      <c r="CN55" s="122"/>
      <c r="CO55" s="96"/>
      <c r="CP55" s="96"/>
      <c r="CQ55" s="97"/>
      <c r="CR55" s="96">
        <f>CR28*30%</f>
        <v>0</v>
      </c>
      <c r="CS55" s="96"/>
      <c r="CT55" s="97"/>
      <c r="CU55" s="97"/>
      <c r="CV55" s="311"/>
      <c r="CW55" s="96"/>
      <c r="CX55" s="96"/>
      <c r="CY55" s="97"/>
      <c r="CZ55" s="96">
        <f>CZ28*30%</f>
        <v>0</v>
      </c>
      <c r="DA55" s="96"/>
      <c r="DB55" s="97"/>
      <c r="DC55" s="97"/>
      <c r="DD55" s="311"/>
      <c r="DE55" s="96"/>
      <c r="DF55" s="96"/>
      <c r="DG55" s="97"/>
      <c r="DH55" s="96">
        <f>DH28*30%</f>
        <v>0</v>
      </c>
      <c r="DI55" s="96"/>
      <c r="DJ55" s="97"/>
      <c r="DK55" s="97"/>
      <c r="DL55" s="311"/>
    </row>
    <row r="56" spans="1:116" ht="31.8" hidden="1" thickBot="1" x14ac:dyDescent="0.35">
      <c r="A56" s="131" t="s">
        <v>155</v>
      </c>
      <c r="B56" s="7"/>
      <c r="C56" s="6"/>
      <c r="D56" s="6"/>
      <c r="E56" s="6"/>
      <c r="F56" s="90"/>
      <c r="G56" s="98">
        <f>G45+G53</f>
        <v>0</v>
      </c>
      <c r="H56" s="98">
        <f>H45+H53</f>
        <v>0</v>
      </c>
      <c r="I56" s="98">
        <f>I45+I53</f>
        <v>0</v>
      </c>
      <c r="J56" s="98">
        <f>J45+J53</f>
        <v>0</v>
      </c>
      <c r="K56" s="98">
        <f>K53</f>
        <v>0</v>
      </c>
      <c r="L56" s="98">
        <f>L45+L53</f>
        <v>0</v>
      </c>
      <c r="M56" s="142">
        <f>M45+M53</f>
        <v>0</v>
      </c>
      <c r="N56" s="143">
        <f>N45+N53</f>
        <v>0</v>
      </c>
      <c r="O56" s="143">
        <f>O45+O53</f>
        <v>0</v>
      </c>
      <c r="P56" s="143">
        <f>P45+P53</f>
        <v>0</v>
      </c>
      <c r="Q56" s="143">
        <f>Q53</f>
        <v>0</v>
      </c>
      <c r="R56" s="144">
        <f>R45+R53</f>
        <v>0</v>
      </c>
      <c r="S56" s="123">
        <f>S45+S53</f>
        <v>0</v>
      </c>
      <c r="T56" s="98">
        <f>T45+T53</f>
        <v>0</v>
      </c>
      <c r="U56" s="98">
        <f>U45+U53</f>
        <v>0</v>
      </c>
      <c r="V56" s="98">
        <f>V45+V53</f>
        <v>0</v>
      </c>
      <c r="W56" s="98">
        <f>W53</f>
        <v>0</v>
      </c>
      <c r="X56" s="127">
        <f>X45+X53</f>
        <v>0</v>
      </c>
      <c r="Y56" s="98">
        <f>Y45+Y53</f>
        <v>0</v>
      </c>
      <c r="Z56" s="98">
        <f>Z45+Z53</f>
        <v>0</v>
      </c>
      <c r="AA56" s="98">
        <f>AA45+AA53</f>
        <v>0</v>
      </c>
      <c r="AB56" s="98">
        <f>AB45+AB53</f>
        <v>0</v>
      </c>
      <c r="AC56" s="98">
        <f>AC53</f>
        <v>0</v>
      </c>
      <c r="AD56" s="127">
        <f t="shared" ref="AD56:AI56" si="167">AD45+AD53</f>
        <v>0</v>
      </c>
      <c r="AE56" s="98">
        <f t="shared" si="167"/>
        <v>0</v>
      </c>
      <c r="AF56" s="98">
        <f t="shared" si="167"/>
        <v>0</v>
      </c>
      <c r="AG56" s="98">
        <f t="shared" si="167"/>
        <v>0</v>
      </c>
      <c r="AH56" s="98">
        <f t="shared" si="167"/>
        <v>0</v>
      </c>
      <c r="AI56" s="98">
        <f t="shared" si="167"/>
        <v>0</v>
      </c>
      <c r="AJ56" s="98">
        <f>AJ53</f>
        <v>0</v>
      </c>
      <c r="AK56" s="127">
        <f t="shared" ref="AK56:AP56" si="168">AK45+AK53</f>
        <v>0</v>
      </c>
      <c r="AL56" s="98">
        <f t="shared" si="168"/>
        <v>0</v>
      </c>
      <c r="AM56" s="98">
        <f t="shared" si="168"/>
        <v>0</v>
      </c>
      <c r="AN56" s="98">
        <f t="shared" si="168"/>
        <v>0</v>
      </c>
      <c r="AO56" s="98">
        <f t="shared" si="168"/>
        <v>0</v>
      </c>
      <c r="AP56" s="98">
        <f t="shared" si="168"/>
        <v>0</v>
      </c>
      <c r="AQ56" s="98">
        <f>AQ53</f>
        <v>0</v>
      </c>
      <c r="AR56" s="127">
        <f>AR45+AR53</f>
        <v>0</v>
      </c>
      <c r="AS56" s="98">
        <f t="shared" ref="AS56:AX56" si="169">AS40+AS55</f>
        <v>3261.1410000000005</v>
      </c>
      <c r="AT56" s="98">
        <f t="shared" si="169"/>
        <v>0</v>
      </c>
      <c r="AU56" s="98">
        <f t="shared" si="169"/>
        <v>5277.6850000000022</v>
      </c>
      <c r="AV56" s="98">
        <f t="shared" si="169"/>
        <v>4842.1549999999979</v>
      </c>
      <c r="AW56" s="98">
        <f t="shared" si="169"/>
        <v>2837.7039999999988</v>
      </c>
      <c r="AX56" s="98">
        <f t="shared" si="169"/>
        <v>71.665999999998803</v>
      </c>
      <c r="AY56" s="98"/>
      <c r="AZ56" s="127">
        <f>AZ40+AZ55</f>
        <v>16590.350999999984</v>
      </c>
      <c r="BA56" s="98">
        <f>BA45+BA53</f>
        <v>0</v>
      </c>
      <c r="BB56" s="98">
        <f>BB45+BB53</f>
        <v>0</v>
      </c>
      <c r="BC56" s="98">
        <f>BC45+BC53</f>
        <v>0</v>
      </c>
      <c r="BD56" s="98">
        <f>BD40+BD55</f>
        <v>1863.1330000000025</v>
      </c>
      <c r="BE56" s="98">
        <f>BE45+BE53</f>
        <v>0</v>
      </c>
      <c r="BF56" s="98">
        <f>BF45+BF53</f>
        <v>0</v>
      </c>
      <c r="BG56" s="98">
        <f>BG53</f>
        <v>0</v>
      </c>
      <c r="BH56" s="127">
        <f t="shared" ref="BH56:BN56" si="170">BH45+BH53</f>
        <v>0</v>
      </c>
      <c r="BI56" s="98">
        <f t="shared" si="170"/>
        <v>0</v>
      </c>
      <c r="BJ56" s="98">
        <f t="shared" si="170"/>
        <v>0</v>
      </c>
      <c r="BK56" s="98">
        <f t="shared" si="170"/>
        <v>0</v>
      </c>
      <c r="BL56" s="98">
        <f t="shared" si="170"/>
        <v>0</v>
      </c>
      <c r="BM56" s="98">
        <f t="shared" si="170"/>
        <v>0</v>
      </c>
      <c r="BN56" s="98">
        <f t="shared" si="170"/>
        <v>0</v>
      </c>
      <c r="BO56" s="98">
        <f>BO53</f>
        <v>0</v>
      </c>
      <c r="BP56" s="127">
        <f>BP45+BP53</f>
        <v>0</v>
      </c>
      <c r="BQ56" s="98">
        <f>BQ45+BQ53</f>
        <v>0</v>
      </c>
      <c r="BR56" s="98">
        <f>BR45+BR53</f>
        <v>0</v>
      </c>
      <c r="BS56" s="98">
        <f>BS45+BS53</f>
        <v>0</v>
      </c>
      <c r="BT56" s="98">
        <f>BT40+BT55</f>
        <v>3921.6000000000022</v>
      </c>
      <c r="BU56" s="98">
        <f>BU45+BU53</f>
        <v>0</v>
      </c>
      <c r="BV56" s="98">
        <f>BV45+BV53</f>
        <v>0</v>
      </c>
      <c r="BW56" s="98">
        <f>BW53</f>
        <v>0</v>
      </c>
      <c r="BX56" s="127">
        <f>BX45+BX53</f>
        <v>0</v>
      </c>
      <c r="BY56" s="98">
        <f>BY45+BY53</f>
        <v>0</v>
      </c>
      <c r="BZ56" s="98">
        <f>BZ45+BZ53</f>
        <v>0</v>
      </c>
      <c r="CA56" s="98">
        <f>CA45+CA53</f>
        <v>0</v>
      </c>
      <c r="CB56" s="98">
        <f>CB40+CB55</f>
        <v>4659.0280000000039</v>
      </c>
      <c r="CC56" s="98">
        <f>CC45+CC53</f>
        <v>0</v>
      </c>
      <c r="CD56" s="98">
        <f>CD45+CD53</f>
        <v>0</v>
      </c>
      <c r="CE56" s="98">
        <f>CE53</f>
        <v>0</v>
      </c>
      <c r="CF56" s="127">
        <f>CF45+CF53</f>
        <v>0</v>
      </c>
      <c r="CG56" s="98">
        <f>CG45+CG53</f>
        <v>0</v>
      </c>
      <c r="CH56" s="98">
        <f>CH45+CH53</f>
        <v>0</v>
      </c>
      <c r="CI56" s="98">
        <f>CI45+CI53</f>
        <v>0</v>
      </c>
      <c r="CJ56" s="98">
        <f>CJ40+CJ55</f>
        <v>2059.2479999999978</v>
      </c>
      <c r="CK56" s="98">
        <f>CK45+CK53</f>
        <v>0</v>
      </c>
      <c r="CL56" s="98">
        <f>CL45+CL53</f>
        <v>0</v>
      </c>
      <c r="CM56" s="98">
        <f>CM53</f>
        <v>0</v>
      </c>
      <c r="CN56" s="127">
        <f>CN45+CN53</f>
        <v>0</v>
      </c>
      <c r="CO56" s="98">
        <f>CO45+CO53</f>
        <v>0</v>
      </c>
      <c r="CP56" s="98">
        <f>CP45+CP53</f>
        <v>0</v>
      </c>
      <c r="CQ56" s="98">
        <f>CQ45+CQ53</f>
        <v>0</v>
      </c>
      <c r="CR56" s="98">
        <f>CR40+CR55</f>
        <v>-4330</v>
      </c>
      <c r="CS56" s="98">
        <f>CS45+CS53</f>
        <v>0</v>
      </c>
      <c r="CT56" s="98">
        <f>CT45+CT53</f>
        <v>0</v>
      </c>
      <c r="CU56" s="98">
        <f>CU53</f>
        <v>0</v>
      </c>
      <c r="CV56" s="309">
        <f>CV45+CV53</f>
        <v>0</v>
      </c>
      <c r="CW56" s="98">
        <f>CW45+CW53</f>
        <v>0</v>
      </c>
      <c r="CX56" s="98">
        <f>CX45+CX53</f>
        <v>0</v>
      </c>
      <c r="CY56" s="98">
        <f>CY45+CY53</f>
        <v>0</v>
      </c>
      <c r="CZ56" s="98">
        <f>CZ40+CZ55</f>
        <v>-4330</v>
      </c>
      <c r="DA56" s="98">
        <f>DA45+DA53</f>
        <v>0</v>
      </c>
      <c r="DB56" s="98">
        <f>DB45+DB53</f>
        <v>0</v>
      </c>
      <c r="DC56" s="98">
        <f>DC53</f>
        <v>0</v>
      </c>
      <c r="DD56" s="309">
        <f>DD45+DD53</f>
        <v>0</v>
      </c>
      <c r="DE56" s="98">
        <f>DE45+DE53</f>
        <v>0</v>
      </c>
      <c r="DF56" s="98">
        <f>DF45+DF53</f>
        <v>0</v>
      </c>
      <c r="DG56" s="98">
        <f>DG45+DG53</f>
        <v>0</v>
      </c>
      <c r="DH56" s="98">
        <f>DH40+DH55</f>
        <v>-4330</v>
      </c>
      <c r="DI56" s="98">
        <f>DI45+DI53</f>
        <v>0</v>
      </c>
      <c r="DJ56" s="98">
        <f>DJ45+DJ53</f>
        <v>0</v>
      </c>
      <c r="DK56" s="98">
        <f>DK53</f>
        <v>0</v>
      </c>
      <c r="DL56" s="309">
        <f>DL45+DL53</f>
        <v>0</v>
      </c>
    </row>
    <row r="60" spans="1:116" ht="16.2" thickBot="1" x14ac:dyDescent="0.35"/>
    <row r="61" spans="1:116" x14ac:dyDescent="0.3">
      <c r="A61" s="129" t="s">
        <v>161</v>
      </c>
      <c r="B61" s="118"/>
      <c r="C61" s="118"/>
      <c r="D61" s="119"/>
      <c r="E61" s="118"/>
      <c r="F61" s="128"/>
      <c r="G61" s="278">
        <v>9184.76</v>
      </c>
      <c r="H61" s="279">
        <v>7225.8099999999995</v>
      </c>
      <c r="I61" s="278">
        <v>8656.6999999999989</v>
      </c>
      <c r="J61" s="279">
        <v>6840.89</v>
      </c>
      <c r="K61" s="279">
        <v>0</v>
      </c>
      <c r="L61" s="280">
        <f>SUM(G61:K61)</f>
        <v>31908.159999999996</v>
      </c>
      <c r="M61" s="278">
        <v>8373.15</v>
      </c>
      <c r="N61" s="279">
        <v>0</v>
      </c>
      <c r="O61" s="278">
        <v>9230.58</v>
      </c>
      <c r="P61" s="281">
        <f>5554.51</f>
        <v>5554.51</v>
      </c>
      <c r="Q61" s="279">
        <v>0</v>
      </c>
      <c r="R61" s="280">
        <f>SUM(M61:Q61)</f>
        <v>23158.239999999998</v>
      </c>
      <c r="S61" s="278">
        <f>8332.09+480</f>
        <v>8812.09</v>
      </c>
      <c r="T61" s="279">
        <v>0</v>
      </c>
      <c r="U61" s="278">
        <f>8016.87</f>
        <v>8016.87</v>
      </c>
      <c r="V61" s="279">
        <f>8464.53</f>
        <v>8464.5300000000007</v>
      </c>
      <c r="W61" s="279">
        <v>0</v>
      </c>
      <c r="X61" s="280">
        <f>SUM(S61:W61)</f>
        <v>25293.489999999998</v>
      </c>
      <c r="Y61" s="278">
        <v>7853.37</v>
      </c>
      <c r="Z61" s="279">
        <v>0</v>
      </c>
      <c r="AA61" s="278">
        <v>7945.59</v>
      </c>
      <c r="AB61" s="279">
        <v>6799.31</v>
      </c>
      <c r="AC61" s="279">
        <v>0</v>
      </c>
      <c r="AD61" s="280">
        <f>SUM(Y61:AC61)</f>
        <v>22598.27</v>
      </c>
      <c r="AE61" s="278">
        <v>7763.02</v>
      </c>
      <c r="AF61" s="279"/>
      <c r="AG61" s="278">
        <v>10152.15</v>
      </c>
      <c r="AH61" s="279">
        <v>8568.7999999999993</v>
      </c>
      <c r="AI61" s="279">
        <v>2820.26</v>
      </c>
      <c r="AJ61" s="279">
        <v>0</v>
      </c>
      <c r="AK61" s="280">
        <f>SUM(AE61:AJ61)</f>
        <v>29304.229999999996</v>
      </c>
      <c r="AL61" s="278">
        <v>4457.6899999999996</v>
      </c>
      <c r="AM61" s="279"/>
      <c r="AN61" s="278">
        <v>6817.16</v>
      </c>
      <c r="AO61" s="279">
        <v>6002.6</v>
      </c>
      <c r="AP61" s="279">
        <v>7450.71</v>
      </c>
      <c r="AQ61" s="279">
        <v>0</v>
      </c>
      <c r="AR61" s="280">
        <f>SUM(AL61:AQ61)</f>
        <v>24728.159999999996</v>
      </c>
      <c r="AS61" s="278">
        <v>6298.42</v>
      </c>
      <c r="AT61" s="279"/>
      <c r="AU61" s="278">
        <v>7787.28</v>
      </c>
      <c r="AV61" s="279">
        <v>6584.8499999999985</v>
      </c>
      <c r="AW61" s="279">
        <v>7728.88</v>
      </c>
      <c r="AX61" s="279">
        <v>4500.05</v>
      </c>
      <c r="AY61" s="279">
        <v>0</v>
      </c>
      <c r="AZ61" s="280">
        <f>SUM(AS61:AY61)</f>
        <v>32899.480000000003</v>
      </c>
      <c r="BA61" s="278">
        <v>7477.3099999999995</v>
      </c>
      <c r="BB61" s="278">
        <f>8711.06-250-250</f>
        <v>8211.06</v>
      </c>
      <c r="BC61" s="279">
        <v>7695.55</v>
      </c>
      <c r="BD61" s="279">
        <v>9648.2200000000012</v>
      </c>
      <c r="BE61" s="278">
        <v>7588.45</v>
      </c>
      <c r="BF61" s="279">
        <f>3223.19+250</f>
        <v>3473.19</v>
      </c>
      <c r="BG61" s="279">
        <v>0</v>
      </c>
      <c r="BH61" s="280">
        <f>SUM(BA61:BG61)</f>
        <v>44093.78</v>
      </c>
      <c r="BI61" s="278">
        <v>6465.0700000000006</v>
      </c>
      <c r="BJ61" s="278">
        <v>7088.7</v>
      </c>
      <c r="BK61" s="279">
        <v>5018.3500000000004</v>
      </c>
      <c r="BL61" s="279">
        <v>8461.619999999999</v>
      </c>
      <c r="BM61" s="278">
        <v>7289.2000000000007</v>
      </c>
      <c r="BN61" s="279">
        <v>9812.91</v>
      </c>
      <c r="BO61" s="279">
        <v>0</v>
      </c>
      <c r="BP61" s="280">
        <f>SUM(BI61:BO61)</f>
        <v>44135.850000000006</v>
      </c>
      <c r="BQ61" s="278">
        <v>6888</v>
      </c>
      <c r="BR61" s="278">
        <v>2024.38</v>
      </c>
      <c r="BS61" s="279">
        <v>8729.91</v>
      </c>
      <c r="BT61" s="279">
        <v>9498.2999999999993</v>
      </c>
      <c r="BU61" s="278">
        <v>8703.2199999999993</v>
      </c>
      <c r="BV61" s="279">
        <v>12000</v>
      </c>
      <c r="BW61" s="279">
        <v>0</v>
      </c>
      <c r="BX61" s="278">
        <f>SUM(BQ61:BW61)</f>
        <v>47843.81</v>
      </c>
      <c r="BY61" s="285">
        <f>BY13/BY4</f>
        <v>0.27451063829787237</v>
      </c>
      <c r="BZ61" s="282">
        <f t="shared" ref="BZ61:CF61" si="171">BZ13/BZ4</f>
        <v>0.32115947193073102</v>
      </c>
      <c r="CA61" s="282">
        <f t="shared" si="171"/>
        <v>0.30769230769230771</v>
      </c>
      <c r="CB61" s="282">
        <f t="shared" si="171"/>
        <v>0.34886109401042059</v>
      </c>
      <c r="CC61" s="282">
        <f t="shared" si="171"/>
        <v>0.38175844431132211</v>
      </c>
      <c r="CD61" s="282">
        <f t="shared" si="171"/>
        <v>0.34885690093141408</v>
      </c>
      <c r="CE61" s="282"/>
      <c r="CF61" s="286">
        <f t="shared" si="171"/>
        <v>0.31060111697381615</v>
      </c>
      <c r="CG61" s="20"/>
      <c r="CH61" s="20"/>
      <c r="CI61" s="19"/>
      <c r="CJ61" s="19"/>
      <c r="CK61" s="20"/>
      <c r="CL61" s="19"/>
      <c r="CM61" s="19">
        <v>0</v>
      </c>
      <c r="CN61" s="18">
        <f>SUM(CG61:CM61)</f>
        <v>0</v>
      </c>
      <c r="CO61" s="20"/>
      <c r="CP61" s="20"/>
      <c r="CQ61" s="19"/>
      <c r="CR61" s="19"/>
      <c r="CS61" s="20"/>
      <c r="CT61" s="19"/>
      <c r="CU61" s="19">
        <v>0</v>
      </c>
      <c r="CV61" s="300">
        <f>SUM(CO61:CU61)</f>
        <v>0</v>
      </c>
      <c r="CW61" s="20"/>
      <c r="CX61" s="20"/>
      <c r="CY61" s="19"/>
      <c r="CZ61" s="19"/>
      <c r="DA61" s="20"/>
      <c r="DB61" s="19"/>
      <c r="DC61" s="19">
        <v>0</v>
      </c>
      <c r="DD61" s="300">
        <f>SUM(CW61:DC61)</f>
        <v>0</v>
      </c>
      <c r="DE61" s="20"/>
      <c r="DF61" s="20"/>
      <c r="DG61" s="19"/>
      <c r="DH61" s="19"/>
      <c r="DI61" s="20"/>
      <c r="DJ61" s="19"/>
      <c r="DK61" s="19">
        <v>0</v>
      </c>
      <c r="DL61" s="300">
        <f>SUM(DE61:DK61)</f>
        <v>0</v>
      </c>
    </row>
    <row r="62" spans="1:116" x14ac:dyDescent="0.3">
      <c r="A62" s="114" t="s">
        <v>22</v>
      </c>
      <c r="B62" s="2"/>
      <c r="C62" s="2"/>
      <c r="D62" s="13"/>
      <c r="E62" s="2"/>
      <c r="F62" s="12"/>
      <c r="G62" s="20">
        <v>2644.2000000000003</v>
      </c>
      <c r="H62" s="19">
        <v>2031.4</v>
      </c>
      <c r="I62" s="20">
        <v>2744.1000000000004</v>
      </c>
      <c r="J62" s="19">
        <v>2090.6999999999998</v>
      </c>
      <c r="K62" s="19">
        <v>0</v>
      </c>
      <c r="L62" s="18">
        <f>SUM(G62:K62)</f>
        <v>9510.4000000000015</v>
      </c>
      <c r="M62" s="20">
        <v>2284.4</v>
      </c>
      <c r="N62" s="19">
        <v>0</v>
      </c>
      <c r="O62" s="20">
        <v>2497.8000000000002</v>
      </c>
      <c r="P62" s="19">
        <v>1737.1</v>
      </c>
      <c r="Q62" s="19">
        <v>0</v>
      </c>
      <c r="R62" s="18">
        <f>SUM(M62:Q62)</f>
        <v>6519.3000000000011</v>
      </c>
      <c r="S62" s="20">
        <v>2450.9</v>
      </c>
      <c r="T62" s="19">
        <v>0</v>
      </c>
      <c r="U62" s="20">
        <v>2153.9</v>
      </c>
      <c r="V62" s="19">
        <v>1845.7</v>
      </c>
      <c r="W62" s="19">
        <v>0</v>
      </c>
      <c r="X62" s="18">
        <f>SUM(S62:W62)</f>
        <v>6450.5</v>
      </c>
      <c r="Y62" s="20">
        <v>2104.2999999999997</v>
      </c>
      <c r="Z62" s="19">
        <v>0</v>
      </c>
      <c r="AA62" s="20">
        <v>2121.6999999999998</v>
      </c>
      <c r="AB62" s="19">
        <v>1452</v>
      </c>
      <c r="AC62" s="19">
        <v>0</v>
      </c>
      <c r="AD62" s="18">
        <f>SUM(Y62:AC62)</f>
        <v>5678</v>
      </c>
      <c r="AE62" s="20">
        <v>1853.75</v>
      </c>
      <c r="AF62" s="19"/>
      <c r="AG62" s="20">
        <v>3060.6</v>
      </c>
      <c r="AH62" s="19">
        <v>2017</v>
      </c>
      <c r="AI62" s="19">
        <v>649.70000000000005</v>
      </c>
      <c r="AJ62" s="19">
        <v>0</v>
      </c>
      <c r="AK62" s="18">
        <f>SUM(AE62:AJ62)</f>
        <v>7581.05</v>
      </c>
      <c r="AL62" s="20">
        <v>1351.7</v>
      </c>
      <c r="AM62" s="19"/>
      <c r="AN62" s="20">
        <v>2313.3000000000002</v>
      </c>
      <c r="AO62" s="19">
        <v>1586.45</v>
      </c>
      <c r="AP62" s="19">
        <v>2275.4</v>
      </c>
      <c r="AQ62" s="19">
        <v>0</v>
      </c>
      <c r="AR62" s="18">
        <f>SUM(AL62:AQ62)</f>
        <v>7526.85</v>
      </c>
      <c r="AS62" s="20">
        <v>1742.6999999999998</v>
      </c>
      <c r="AT62" s="19"/>
      <c r="AU62" s="20">
        <v>2571</v>
      </c>
      <c r="AV62" s="19">
        <v>1362.2</v>
      </c>
      <c r="AW62" s="19">
        <v>2386.7999999999993</v>
      </c>
      <c r="AX62" s="19">
        <v>1365.8</v>
      </c>
      <c r="AY62" s="19">
        <v>0</v>
      </c>
      <c r="AZ62" s="18">
        <f>SUM(AS62:AY62)</f>
        <v>9428.4999999999982</v>
      </c>
      <c r="BA62" s="20">
        <v>2618.6</v>
      </c>
      <c r="BB62" s="20">
        <v>2282.6</v>
      </c>
      <c r="BC62" s="19">
        <v>1799.2</v>
      </c>
      <c r="BD62" s="19">
        <v>2709.6999999999989</v>
      </c>
      <c r="BE62" s="20">
        <v>2545.9</v>
      </c>
      <c r="BF62" s="19">
        <v>661.80000000000007</v>
      </c>
      <c r="BG62" s="19">
        <v>0</v>
      </c>
      <c r="BH62" s="18">
        <f>SUM(BA62:BG62)</f>
        <v>12617.799999999997</v>
      </c>
      <c r="BI62" s="20">
        <v>2105.4000000000005</v>
      </c>
      <c r="BJ62" s="20">
        <v>1848.8999999999999</v>
      </c>
      <c r="BK62" s="19">
        <v>1109.4000000000001</v>
      </c>
      <c r="BL62" s="19">
        <v>2399.5</v>
      </c>
      <c r="BM62" s="20">
        <v>2058.9</v>
      </c>
      <c r="BN62" s="19">
        <v>2668.8</v>
      </c>
      <c r="BO62" s="19">
        <v>0</v>
      </c>
      <c r="BP62" s="18">
        <f>SUM(BI62:BO62)</f>
        <v>12190.900000000001</v>
      </c>
      <c r="BQ62" s="20">
        <v>1870.7000000000003</v>
      </c>
      <c r="BR62" s="20">
        <v>557.70000000000005</v>
      </c>
      <c r="BS62" s="19">
        <v>2295.9</v>
      </c>
      <c r="BT62" s="19">
        <v>2855.5999999999995</v>
      </c>
      <c r="BU62" s="20">
        <v>2373.4</v>
      </c>
      <c r="BV62" s="19">
        <v>3195.0999999999995</v>
      </c>
      <c r="BW62" s="19">
        <v>0</v>
      </c>
      <c r="BX62" s="20">
        <f>SUM(BQ62:BW62)</f>
        <v>13148.400000000001</v>
      </c>
      <c r="BY62" s="287">
        <f>BY14/BY4</f>
        <v>0.10273404255319149</v>
      </c>
      <c r="BZ62" s="277">
        <f t="shared" ref="BZ62:CF62" si="172">BZ14/BZ4</f>
        <v>8.8449820948172955E-2</v>
      </c>
      <c r="CA62" s="277">
        <f t="shared" si="172"/>
        <v>7.2123076923076929E-2</v>
      </c>
      <c r="CB62" s="277">
        <f t="shared" si="172"/>
        <v>0.10215769005540623</v>
      </c>
      <c r="CC62" s="277">
        <f t="shared" si="172"/>
        <v>0.10233168978388092</v>
      </c>
      <c r="CD62" s="277">
        <f t="shared" si="172"/>
        <v>9.9657917019475045E-2</v>
      </c>
      <c r="CE62" s="277"/>
      <c r="CF62" s="288">
        <f t="shared" si="172"/>
        <v>8.9079579794597269E-2</v>
      </c>
      <c r="CG62" s="20"/>
      <c r="CH62" s="20"/>
      <c r="CI62" s="19"/>
      <c r="CJ62" s="19"/>
      <c r="CK62" s="20"/>
      <c r="CL62" s="19"/>
      <c r="CM62" s="19">
        <v>0</v>
      </c>
      <c r="CN62" s="18">
        <f>SUM(CG62:CM62)</f>
        <v>0</v>
      </c>
      <c r="CO62" s="20"/>
      <c r="CP62" s="20"/>
      <c r="CQ62" s="19"/>
      <c r="CR62" s="19"/>
      <c r="CS62" s="20"/>
      <c r="CT62" s="19"/>
      <c r="CU62" s="19">
        <v>0</v>
      </c>
      <c r="CV62" s="300">
        <f>SUM(CO62:CU62)</f>
        <v>0</v>
      </c>
      <c r="CW62" s="20"/>
      <c r="CX62" s="20"/>
      <c r="CY62" s="19"/>
      <c r="CZ62" s="19"/>
      <c r="DA62" s="20"/>
      <c r="DB62" s="19"/>
      <c r="DC62" s="19">
        <v>0</v>
      </c>
      <c r="DD62" s="300">
        <f>SUM(CW62:DC62)</f>
        <v>0</v>
      </c>
      <c r="DE62" s="20"/>
      <c r="DF62" s="20"/>
      <c r="DG62" s="19"/>
      <c r="DH62" s="19"/>
      <c r="DI62" s="20"/>
      <c r="DJ62" s="19"/>
      <c r="DK62" s="19">
        <v>0</v>
      </c>
      <c r="DL62" s="300">
        <f>SUM(DE62:DK62)</f>
        <v>0</v>
      </c>
    </row>
    <row r="63" spans="1:116" x14ac:dyDescent="0.3">
      <c r="A63" s="114" t="s">
        <v>21</v>
      </c>
      <c r="B63" s="2"/>
      <c r="C63" s="2"/>
      <c r="D63" s="13"/>
      <c r="E63" s="2"/>
      <c r="F63" s="12"/>
      <c r="G63" s="20">
        <v>266</v>
      </c>
      <c r="H63" s="19">
        <v>280</v>
      </c>
      <c r="I63" s="20">
        <v>297</v>
      </c>
      <c r="J63" s="19">
        <v>281</v>
      </c>
      <c r="K63" s="19">
        <v>0</v>
      </c>
      <c r="L63" s="18">
        <f>SUM(G63:K63)</f>
        <v>1124</v>
      </c>
      <c r="M63" s="20">
        <v>210</v>
      </c>
      <c r="N63" s="19">
        <v>0</v>
      </c>
      <c r="O63" s="20">
        <v>234</v>
      </c>
      <c r="P63" s="19">
        <v>180</v>
      </c>
      <c r="Q63" s="19">
        <v>0</v>
      </c>
      <c r="R63" s="18">
        <f>SUM(M63:Q63)</f>
        <v>624</v>
      </c>
      <c r="S63" s="20">
        <v>220</v>
      </c>
      <c r="T63" s="19">
        <v>0</v>
      </c>
      <c r="U63" s="20">
        <v>244</v>
      </c>
      <c r="V63" s="19">
        <v>255</v>
      </c>
      <c r="W63" s="19">
        <v>0</v>
      </c>
      <c r="X63" s="18">
        <f>SUM(S63:W63)</f>
        <v>719</v>
      </c>
      <c r="Y63" s="20">
        <v>229</v>
      </c>
      <c r="Z63" s="19">
        <v>0</v>
      </c>
      <c r="AA63" s="20">
        <v>194</v>
      </c>
      <c r="AB63" s="19">
        <v>199</v>
      </c>
      <c r="AC63" s="19">
        <v>0</v>
      </c>
      <c r="AD63" s="18">
        <f>SUM(Y63:AC63)</f>
        <v>622</v>
      </c>
      <c r="AE63" s="20">
        <v>329</v>
      </c>
      <c r="AF63" s="19"/>
      <c r="AG63" s="20">
        <v>288</v>
      </c>
      <c r="AH63" s="19">
        <v>335</v>
      </c>
      <c r="AI63" s="19">
        <v>70</v>
      </c>
      <c r="AJ63" s="19">
        <v>0</v>
      </c>
      <c r="AK63" s="18">
        <f>SUM(AE63:AJ63)</f>
        <v>1022</v>
      </c>
      <c r="AL63" s="20">
        <v>155</v>
      </c>
      <c r="AM63" s="19"/>
      <c r="AN63" s="20">
        <v>275</v>
      </c>
      <c r="AO63" s="19">
        <v>170</v>
      </c>
      <c r="AP63" s="19">
        <v>235</v>
      </c>
      <c r="AQ63" s="19">
        <v>0</v>
      </c>
      <c r="AR63" s="18">
        <f>SUM(AL63:AQ63)</f>
        <v>835</v>
      </c>
      <c r="AS63" s="20">
        <v>260</v>
      </c>
      <c r="AT63" s="19"/>
      <c r="AU63" s="20">
        <v>270</v>
      </c>
      <c r="AV63" s="19">
        <v>331</v>
      </c>
      <c r="AW63" s="19">
        <v>260</v>
      </c>
      <c r="AX63" s="19">
        <v>200</v>
      </c>
      <c r="AY63" s="19">
        <v>0</v>
      </c>
      <c r="AZ63" s="18">
        <f>SUM(AS63:AY63)</f>
        <v>1321</v>
      </c>
      <c r="BA63" s="20">
        <v>255</v>
      </c>
      <c r="BB63" s="20">
        <v>255</v>
      </c>
      <c r="BC63" s="19">
        <v>223</v>
      </c>
      <c r="BD63" s="19">
        <v>470</v>
      </c>
      <c r="BE63" s="20">
        <v>295</v>
      </c>
      <c r="BF63" s="19">
        <v>80</v>
      </c>
      <c r="BG63" s="19">
        <v>0</v>
      </c>
      <c r="BH63" s="18">
        <f>SUM(BA63:BG63)</f>
        <v>1578</v>
      </c>
      <c r="BI63" s="20">
        <v>335</v>
      </c>
      <c r="BJ63" s="20">
        <v>245</v>
      </c>
      <c r="BK63" s="19">
        <v>217</v>
      </c>
      <c r="BL63" s="19">
        <v>260</v>
      </c>
      <c r="BM63" s="20">
        <v>230</v>
      </c>
      <c r="BN63" s="19">
        <v>530</v>
      </c>
      <c r="BO63" s="19">
        <v>0</v>
      </c>
      <c r="BP63" s="18">
        <f>SUM(BI63:BO63)</f>
        <v>1817</v>
      </c>
      <c r="BQ63" s="20">
        <v>254</v>
      </c>
      <c r="BR63" s="20">
        <v>78</v>
      </c>
      <c r="BS63" s="19">
        <v>324</v>
      </c>
      <c r="BT63" s="19">
        <v>445</v>
      </c>
      <c r="BU63" s="20">
        <v>274</v>
      </c>
      <c r="BV63" s="19">
        <v>510</v>
      </c>
      <c r="BW63" s="19">
        <v>0</v>
      </c>
      <c r="BX63" s="20">
        <f>SUM(BQ63:BW63)</f>
        <v>1885</v>
      </c>
      <c r="BY63" s="287">
        <f>BY15/BY4</f>
        <v>7.9787234042553185E-3</v>
      </c>
      <c r="BZ63" s="277">
        <f t="shared" ref="BZ63:CF63" si="173">BZ15/BZ4</f>
        <v>1.3183915622940013E-2</v>
      </c>
      <c r="CA63" s="277">
        <f t="shared" si="173"/>
        <v>1.2307692307692308E-2</v>
      </c>
      <c r="CB63" s="277">
        <f t="shared" si="173"/>
        <v>9.9100587095902349E-3</v>
      </c>
      <c r="CC63" s="277">
        <f t="shared" si="173"/>
        <v>1.1289802313257453E-2</v>
      </c>
      <c r="CD63" s="277">
        <f t="shared" si="173"/>
        <v>1.4699407281964437E-2</v>
      </c>
      <c r="CE63" s="277"/>
      <c r="CF63" s="288">
        <f t="shared" si="173"/>
        <v>1.0824585173843278E-2</v>
      </c>
      <c r="CG63" s="20"/>
      <c r="CH63" s="20"/>
      <c r="CI63" s="19"/>
      <c r="CJ63" s="19"/>
      <c r="CK63" s="20"/>
      <c r="CL63" s="19"/>
      <c r="CM63" s="19">
        <v>0</v>
      </c>
      <c r="CN63" s="18">
        <f>SUM(CG63:CM63)</f>
        <v>0</v>
      </c>
      <c r="CO63" s="20"/>
      <c r="CP63" s="20"/>
      <c r="CQ63" s="19"/>
      <c r="CR63" s="19"/>
      <c r="CS63" s="20"/>
      <c r="CT63" s="19"/>
      <c r="CU63" s="19">
        <v>0</v>
      </c>
      <c r="CV63" s="300">
        <f>SUM(CO63:CU63)</f>
        <v>0</v>
      </c>
      <c r="CW63" s="20"/>
      <c r="CX63" s="20"/>
      <c r="CY63" s="19"/>
      <c r="CZ63" s="19"/>
      <c r="DA63" s="20"/>
      <c r="DB63" s="19"/>
      <c r="DC63" s="19">
        <v>0</v>
      </c>
      <c r="DD63" s="300">
        <f>SUM(CW63:DC63)</f>
        <v>0</v>
      </c>
      <c r="DE63" s="20"/>
      <c r="DF63" s="20"/>
      <c r="DG63" s="19"/>
      <c r="DH63" s="19"/>
      <c r="DI63" s="20"/>
      <c r="DJ63" s="19"/>
      <c r="DK63" s="19">
        <v>0</v>
      </c>
      <c r="DL63" s="300">
        <f>SUM(DE63:DK63)</f>
        <v>0</v>
      </c>
    </row>
    <row r="64" spans="1:116" x14ac:dyDescent="0.3">
      <c r="A64" s="114"/>
      <c r="BY64" s="13"/>
      <c r="CF64" s="12"/>
    </row>
    <row r="65" spans="1:84" x14ac:dyDescent="0.3">
      <c r="A65" s="114" t="s">
        <v>162</v>
      </c>
      <c r="BY65" s="289">
        <f t="shared" ref="BY65:CD65" si="174">SUM(BY17:BY20)</f>
        <v>1350</v>
      </c>
      <c r="BZ65" s="91">
        <f t="shared" si="174"/>
        <v>4290</v>
      </c>
      <c r="CA65" s="91">
        <f t="shared" si="174"/>
        <v>250</v>
      </c>
      <c r="CB65" s="91">
        <f t="shared" si="174"/>
        <v>5135</v>
      </c>
      <c r="CC65" s="91">
        <f t="shared" si="174"/>
        <v>3560</v>
      </c>
      <c r="CD65" s="91">
        <f t="shared" si="174"/>
        <v>4850</v>
      </c>
      <c r="CF65" s="272">
        <f>SUM(BY65:CD65)</f>
        <v>19435</v>
      </c>
    </row>
    <row r="66" spans="1:84" ht="16.2" thickBot="1" x14ac:dyDescent="0.35">
      <c r="A66" s="112" t="s">
        <v>163</v>
      </c>
      <c r="B66" s="6"/>
      <c r="C66" s="6"/>
      <c r="D66" s="6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290">
        <f t="shared" ref="BY66:CD66" si="175">BY65/BY4</f>
        <v>0.14361702127659576</v>
      </c>
      <c r="BZ66" s="283">
        <f t="shared" si="175"/>
        <v>0.15286215681733151</v>
      </c>
      <c r="CA66" s="283">
        <f t="shared" si="175"/>
        <v>0.15384615384615385</v>
      </c>
      <c r="CB66" s="283">
        <f t="shared" si="175"/>
        <v>0.15420651961741166</v>
      </c>
      <c r="CC66" s="283">
        <f t="shared" si="175"/>
        <v>0.16404773973549605</v>
      </c>
      <c r="CD66" s="283">
        <f t="shared" si="175"/>
        <v>0.1642675698560542</v>
      </c>
      <c r="CE66" s="4"/>
      <c r="CF66" s="284">
        <f>CF65/SUM(BY4:CD4)</f>
        <v>0.15722201998139385</v>
      </c>
    </row>
    <row r="68" spans="1:84" x14ac:dyDescent="0.3">
      <c r="CF68" s="291">
        <f>CF61+CF62+CF63+CF66</f>
        <v>0.56772730192365062</v>
      </c>
    </row>
  </sheetData>
  <mergeCells count="17">
    <mergeCell ref="CO2:CV2"/>
    <mergeCell ref="BI2:BP2"/>
    <mergeCell ref="BQ2:BX2"/>
    <mergeCell ref="BY2:CF2"/>
    <mergeCell ref="DE2:DL2"/>
    <mergeCell ref="B2:C2"/>
    <mergeCell ref="E2:F2"/>
    <mergeCell ref="G2:L2"/>
    <mergeCell ref="AE2:AK2"/>
    <mergeCell ref="AL2:AR2"/>
    <mergeCell ref="S2:X2"/>
    <mergeCell ref="M2:R2"/>
    <mergeCell ref="AS2:AZ2"/>
    <mergeCell ref="BA2:BH2"/>
    <mergeCell ref="Y2:AD2"/>
    <mergeCell ref="CG2:CN2"/>
    <mergeCell ref="CW2:DD2"/>
  </mergeCells>
  <pageMargins left="0.7" right="0.7" top="0.75" bottom="0.75" header="0.3" footer="0.3"/>
  <pageSetup paperSize="9" scale="6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9"/>
  <sheetViews>
    <sheetView workbookViewId="0">
      <selection activeCell="G12" sqref="G12"/>
    </sheetView>
  </sheetViews>
  <sheetFormatPr defaultColWidth="16.6640625" defaultRowHeight="23.25" customHeight="1" x14ac:dyDescent="0.3"/>
  <cols>
    <col min="1" max="1" width="16.6640625" style="426"/>
    <col min="2" max="2" width="25.6640625" style="96" customWidth="1"/>
    <col min="4" max="4" width="16.6640625" style="426"/>
    <col min="5" max="5" width="25.6640625" style="96" customWidth="1"/>
  </cols>
  <sheetData>
    <row r="1" spans="1:5" ht="23.25" customHeight="1" x14ac:dyDescent="0.3">
      <c r="B1" s="96" t="s">
        <v>172</v>
      </c>
      <c r="E1" s="96" t="s">
        <v>172</v>
      </c>
    </row>
    <row r="2" spans="1:5" ht="23.25" customHeight="1" x14ac:dyDescent="0.3">
      <c r="A2" s="427">
        <v>43251</v>
      </c>
      <c r="D2" s="427">
        <v>43616</v>
      </c>
      <c r="E2" s="96">
        <v>16675.735200000017</v>
      </c>
    </row>
    <row r="3" spans="1:5" ht="23.25" customHeight="1" x14ac:dyDescent="0.3">
      <c r="A3" s="427">
        <v>43281</v>
      </c>
      <c r="D3" s="427">
        <v>43646</v>
      </c>
      <c r="E3" s="96">
        <v>-18611.463199999991</v>
      </c>
    </row>
    <row r="4" spans="1:5" ht="23.25" customHeight="1" x14ac:dyDescent="0.3">
      <c r="A4" s="427">
        <v>43312</v>
      </c>
      <c r="D4" s="427">
        <v>43677</v>
      </c>
      <c r="E4" s="96">
        <v>991.57639999999446</v>
      </c>
    </row>
    <row r="5" spans="1:5" ht="23.25" customHeight="1" x14ac:dyDescent="0.3">
      <c r="A5" s="427">
        <v>43343</v>
      </c>
      <c r="D5" s="427">
        <v>43708</v>
      </c>
      <c r="E5" s="96">
        <v>4454.3855000000221</v>
      </c>
    </row>
    <row r="6" spans="1:5" ht="23.25" customHeight="1" x14ac:dyDescent="0.3">
      <c r="A6" s="427">
        <v>43373</v>
      </c>
      <c r="D6" s="427">
        <v>43738</v>
      </c>
      <c r="E6" s="96">
        <v>10834.745200000007</v>
      </c>
    </row>
    <row r="7" spans="1:5" ht="23.25" customHeight="1" x14ac:dyDescent="0.3">
      <c r="A7" s="427">
        <v>43404</v>
      </c>
      <c r="D7" s="427">
        <v>43769</v>
      </c>
    </row>
    <row r="8" spans="1:5" ht="23.25" customHeight="1" x14ac:dyDescent="0.3">
      <c r="A8" s="427">
        <v>43434</v>
      </c>
      <c r="D8" s="427">
        <v>43799</v>
      </c>
    </row>
    <row r="9" spans="1:5" ht="23.25" customHeight="1" x14ac:dyDescent="0.3">
      <c r="A9" s="427">
        <v>43465</v>
      </c>
      <c r="D9" s="427">
        <v>43830</v>
      </c>
    </row>
    <row r="10" spans="1:5" ht="23.25" customHeight="1" x14ac:dyDescent="0.3">
      <c r="A10" s="427">
        <v>43496</v>
      </c>
      <c r="B10" s="96">
        <v>36711.460000000006</v>
      </c>
      <c r="D10" s="427">
        <v>43861</v>
      </c>
    </row>
    <row r="11" spans="1:5" ht="23.25" customHeight="1" x14ac:dyDescent="0.3">
      <c r="A11" s="427">
        <v>43524</v>
      </c>
      <c r="B11" s="96">
        <v>9345.3299999999981</v>
      </c>
      <c r="D11" s="427">
        <v>43890</v>
      </c>
    </row>
    <row r="12" spans="1:5" ht="23.25" customHeight="1" x14ac:dyDescent="0.3">
      <c r="A12" s="427">
        <v>43555</v>
      </c>
      <c r="B12" s="96">
        <v>12387.632400000002</v>
      </c>
      <c r="D12" s="427">
        <v>43921</v>
      </c>
    </row>
    <row r="13" spans="1:5" ht="23.25" customHeight="1" x14ac:dyDescent="0.3">
      <c r="A13" s="427">
        <v>43585</v>
      </c>
      <c r="B13" s="96">
        <v>6304.3199000000041</v>
      </c>
      <c r="D13" s="427">
        <v>43951</v>
      </c>
    </row>
    <row r="14" spans="1:5" ht="23.25" customHeight="1" thickBot="1" x14ac:dyDescent="0.35">
      <c r="A14" s="427"/>
      <c r="B14" s="23">
        <f>SUM(B2:B13)</f>
        <v>64748.742300000013</v>
      </c>
      <c r="D14" s="427"/>
      <c r="E14" s="23">
        <f>SUM(E2:E13)</f>
        <v>14344.97910000005</v>
      </c>
    </row>
    <row r="15" spans="1:5" ht="23.25" customHeight="1" thickTop="1" x14ac:dyDescent="0.3">
      <c r="A15" s="427"/>
      <c r="D15" s="427"/>
    </row>
    <row r="16" spans="1:5" ht="23.25" customHeight="1" x14ac:dyDescent="0.3">
      <c r="A16" s="427"/>
      <c r="D16" s="427"/>
    </row>
    <row r="17" spans="1:4" ht="23.25" customHeight="1" x14ac:dyDescent="0.3">
      <c r="A17" s="427"/>
      <c r="D17" s="427"/>
    </row>
    <row r="18" spans="1:4" ht="23.25" customHeight="1" x14ac:dyDescent="0.3">
      <c r="A18" s="427"/>
      <c r="D18" s="427"/>
    </row>
    <row r="19" spans="1:4" ht="23.25" customHeight="1" x14ac:dyDescent="0.3">
      <c r="A19" s="427"/>
      <c r="D19" s="4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Q64"/>
  <sheetViews>
    <sheetView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G1" sqref="G1:Q1"/>
    </sheetView>
  </sheetViews>
  <sheetFormatPr defaultColWidth="9.109375" defaultRowHeight="15.6" outlineLevelCol="3" x14ac:dyDescent="0.3"/>
  <cols>
    <col min="1" max="1" width="38.33203125" style="1" customWidth="1"/>
    <col min="2" max="2" width="13.109375" style="1" hidden="1" customWidth="1" outlineLevel="3"/>
    <col min="3" max="4" width="11.6640625" style="1" hidden="1" customWidth="1" outlineLevel="3"/>
    <col min="5" max="5" width="16.44140625" style="1" hidden="1" customWidth="1" outlineLevel="3"/>
    <col min="6" max="6" width="11.6640625" style="1" hidden="1" customWidth="1" outlineLevel="3"/>
    <col min="7" max="7" width="11.5546875" style="2" customWidth="1" collapsed="1"/>
    <col min="8" max="14" width="11.5546875" style="2" customWidth="1"/>
    <col min="15" max="15" width="13.44140625" style="292" customWidth="1"/>
    <col min="16" max="16" width="11.5546875" style="2" customWidth="1"/>
    <col min="17" max="17" width="13.44140625" style="292" customWidth="1"/>
    <col min="18" max="16384" width="9.109375" style="1"/>
  </cols>
  <sheetData>
    <row r="1" spans="1:17" ht="21" customHeight="1" thickBot="1" x14ac:dyDescent="0.35">
      <c r="A1" s="415" t="s">
        <v>44</v>
      </c>
      <c r="B1" s="478"/>
      <c r="C1" s="478"/>
      <c r="D1" s="62"/>
      <c r="E1" s="470"/>
      <c r="F1" s="470"/>
      <c r="G1" s="488">
        <v>43496</v>
      </c>
      <c r="H1" s="483"/>
      <c r="I1" s="483"/>
      <c r="J1" s="483"/>
      <c r="K1" s="483"/>
      <c r="L1" s="483"/>
      <c r="M1" s="483"/>
      <c r="N1" s="483"/>
      <c r="O1" s="483"/>
      <c r="P1" s="483"/>
      <c r="Q1" s="489"/>
    </row>
    <row r="2" spans="1:17" ht="18" customHeight="1" thickBot="1" x14ac:dyDescent="0.35">
      <c r="A2" s="111"/>
      <c r="B2" s="33"/>
      <c r="C2" s="33"/>
      <c r="D2" s="68"/>
      <c r="E2" s="33"/>
      <c r="F2" s="132"/>
      <c r="G2" s="345" t="s">
        <v>38</v>
      </c>
      <c r="H2" s="330" t="s">
        <v>36</v>
      </c>
      <c r="I2" s="330" t="s">
        <v>151</v>
      </c>
      <c r="J2" s="330" t="s">
        <v>152</v>
      </c>
      <c r="K2" s="330" t="s">
        <v>160</v>
      </c>
      <c r="L2" s="330" t="s">
        <v>164</v>
      </c>
      <c r="M2" s="330" t="s">
        <v>165</v>
      </c>
      <c r="N2" s="330" t="s">
        <v>166</v>
      </c>
      <c r="O2" s="331" t="s">
        <v>34</v>
      </c>
      <c r="P2" s="353" t="s">
        <v>59</v>
      </c>
      <c r="Q2" s="379" t="s">
        <v>34</v>
      </c>
    </row>
    <row r="3" spans="1:17" ht="23.25" customHeight="1" thickBot="1" x14ac:dyDescent="0.35">
      <c r="A3" s="112" t="s">
        <v>33</v>
      </c>
      <c r="B3" s="65"/>
      <c r="C3" s="65"/>
      <c r="D3" s="7"/>
      <c r="E3" s="65"/>
      <c r="F3" s="133"/>
      <c r="G3" s="346">
        <v>24288</v>
      </c>
      <c r="H3" s="335">
        <v>25587</v>
      </c>
      <c r="I3" s="335">
        <v>24902</v>
      </c>
      <c r="J3" s="335">
        <v>28213.88</v>
      </c>
      <c r="K3" s="335">
        <v>26125</v>
      </c>
      <c r="L3" s="335">
        <v>21001</v>
      </c>
      <c r="M3" s="335">
        <v>24867</v>
      </c>
      <c r="N3" s="335"/>
      <c r="O3" s="294">
        <f>SUM(G3:N3)</f>
        <v>174983.88</v>
      </c>
      <c r="P3" s="354">
        <v>20289.73</v>
      </c>
      <c r="Q3" s="380">
        <f>O3+P3</f>
        <v>195273.61000000002</v>
      </c>
    </row>
    <row r="4" spans="1:17" s="6" customFormat="1" ht="16.2" thickBot="1" x14ac:dyDescent="0.35">
      <c r="A4" s="113" t="s">
        <v>45</v>
      </c>
      <c r="B4" s="71"/>
      <c r="C4" s="71"/>
      <c r="D4" s="68"/>
      <c r="E4" s="71"/>
      <c r="F4" s="134"/>
      <c r="G4" s="347">
        <v>23</v>
      </c>
      <c r="H4" s="336">
        <v>25</v>
      </c>
      <c r="I4" s="336">
        <v>26</v>
      </c>
      <c r="J4" s="336">
        <v>23</v>
      </c>
      <c r="K4" s="336">
        <v>22</v>
      </c>
      <c r="L4" s="336">
        <v>20</v>
      </c>
      <c r="M4" s="336">
        <v>21</v>
      </c>
      <c r="N4" s="336"/>
      <c r="O4" s="295">
        <f>SUM(G4:N4)</f>
        <v>160</v>
      </c>
      <c r="P4" s="355">
        <v>18</v>
      </c>
      <c r="Q4" s="381">
        <f t="shared" ref="Q4:Q21" si="0">O4+P4</f>
        <v>178</v>
      </c>
    </row>
    <row r="5" spans="1:17" x14ac:dyDescent="0.3">
      <c r="A5" s="114" t="s">
        <v>32</v>
      </c>
      <c r="D5" s="11"/>
      <c r="F5" s="135"/>
      <c r="G5" s="348">
        <v>9741.35</v>
      </c>
      <c r="H5" s="337">
        <v>5225.83</v>
      </c>
      <c r="I5" s="337">
        <v>10075.86</v>
      </c>
      <c r="J5" s="337">
        <v>10471.41</v>
      </c>
      <c r="K5" s="338">
        <v>10912.94</v>
      </c>
      <c r="L5" s="338">
        <v>8469.48</v>
      </c>
      <c r="M5" s="338">
        <v>11436.08</v>
      </c>
      <c r="N5" s="338"/>
      <c r="O5" s="296">
        <f>SUM(G5:N5)</f>
        <v>66332.95</v>
      </c>
      <c r="Q5" s="382">
        <f t="shared" si="0"/>
        <v>66332.95</v>
      </c>
    </row>
    <row r="6" spans="1:17" x14ac:dyDescent="0.3">
      <c r="A6" s="114" t="s">
        <v>31</v>
      </c>
      <c r="B6" s="59"/>
      <c r="C6" s="59"/>
      <c r="D6" s="60"/>
      <c r="E6" s="59"/>
      <c r="F6" s="136"/>
      <c r="G6" s="348">
        <v>2.1800000000000002</v>
      </c>
      <c r="H6" s="337">
        <v>2.1800000000000002</v>
      </c>
      <c r="I6" s="337">
        <v>2.1800000000000002</v>
      </c>
      <c r="J6" s="337">
        <v>2.1800000000000002</v>
      </c>
      <c r="K6" s="337">
        <v>2.1800000000000002</v>
      </c>
      <c r="L6" s="337">
        <v>2.1800000000000002</v>
      </c>
      <c r="M6" s="337">
        <v>2.1800000000000002</v>
      </c>
      <c r="N6" s="337"/>
      <c r="O6" s="296">
        <v>2.1800000000000002</v>
      </c>
      <c r="Q6" s="382">
        <f t="shared" si="0"/>
        <v>2.1800000000000002</v>
      </c>
    </row>
    <row r="7" spans="1:17" x14ac:dyDescent="0.3">
      <c r="A7" s="114" t="s">
        <v>30</v>
      </c>
      <c r="B7" s="59"/>
      <c r="C7" s="59"/>
      <c r="D7" s="60"/>
      <c r="E7" s="59"/>
      <c r="F7" s="136"/>
      <c r="G7" s="58">
        <f>G12/G6</f>
        <v>3305.5825688073392</v>
      </c>
      <c r="H7" s="57">
        <f t="shared" ref="H7:O7" si="1">H12/H6</f>
        <v>1907.9220183486239</v>
      </c>
      <c r="I7" s="57">
        <f t="shared" si="1"/>
        <v>3715.5733944954127</v>
      </c>
      <c r="J7" s="57">
        <f t="shared" si="1"/>
        <v>4668.6284403669724</v>
      </c>
      <c r="K7" s="57">
        <f t="shared" si="1"/>
        <v>4753.9724770642197</v>
      </c>
      <c r="L7" s="57">
        <f t="shared" si="1"/>
        <v>3315.169724770642</v>
      </c>
      <c r="M7" s="57">
        <f t="shared" si="1"/>
        <v>4217.5550458715597</v>
      </c>
      <c r="N7" s="57" t="e">
        <f t="shared" si="1"/>
        <v>#DIV/0!</v>
      </c>
      <c r="O7" s="297">
        <f t="shared" si="1"/>
        <v>25884.403669724768</v>
      </c>
      <c r="P7" s="101"/>
      <c r="Q7" s="383">
        <f t="shared" si="0"/>
        <v>25884.403669724768</v>
      </c>
    </row>
    <row r="8" spans="1:17" x14ac:dyDescent="0.3">
      <c r="A8" s="114" t="s">
        <v>29</v>
      </c>
      <c r="B8" s="59"/>
      <c r="C8" s="59"/>
      <c r="D8" s="60"/>
      <c r="E8" s="59"/>
      <c r="F8" s="136"/>
      <c r="G8" s="58">
        <f t="shared" ref="G8:O8" si="2">G5/G7</f>
        <v>2.9469389426005774</v>
      </c>
      <c r="H8" s="57">
        <f t="shared" si="2"/>
        <v>2.7390165581941059</v>
      </c>
      <c r="I8" s="57">
        <f t="shared" si="2"/>
        <v>2.711791406119791</v>
      </c>
      <c r="J8" s="57">
        <f t="shared" si="2"/>
        <v>2.2429306880495519</v>
      </c>
      <c r="K8" s="57">
        <f t="shared" si="2"/>
        <v>2.2955412663093928</v>
      </c>
      <c r="L8" s="57">
        <f t="shared" si="2"/>
        <v>2.5547651261161164</v>
      </c>
      <c r="M8" s="57">
        <f t="shared" si="2"/>
        <v>2.7115425585718063</v>
      </c>
      <c r="N8" s="57" t="e">
        <f t="shared" si="2"/>
        <v>#DIV/0!</v>
      </c>
      <c r="O8" s="297">
        <f t="shared" si="2"/>
        <v>2.5626609307436028</v>
      </c>
      <c r="P8" s="101"/>
      <c r="Q8" s="383">
        <f t="shared" si="0"/>
        <v>2.5626609307436028</v>
      </c>
    </row>
    <row r="9" spans="1:17" ht="16.2" thickBot="1" x14ac:dyDescent="0.35">
      <c r="A9" s="112" t="s">
        <v>66</v>
      </c>
      <c r="B9" s="55"/>
      <c r="C9" s="55"/>
      <c r="D9" s="56"/>
      <c r="E9" s="55"/>
      <c r="F9" s="140"/>
      <c r="G9" s="139">
        <f t="shared" ref="G9:N9" si="3">G3/G5</f>
        <v>2.4932889178604607</v>
      </c>
      <c r="H9" s="92">
        <f t="shared" si="3"/>
        <v>4.8962557144032619</v>
      </c>
      <c r="I9" s="92">
        <f t="shared" si="3"/>
        <v>2.4714515684021015</v>
      </c>
      <c r="J9" s="92">
        <f t="shared" si="3"/>
        <v>2.6943725821068987</v>
      </c>
      <c r="K9" s="92">
        <f t="shared" si="3"/>
        <v>2.3939470023659983</v>
      </c>
      <c r="L9" s="92">
        <f t="shared" si="3"/>
        <v>2.4796091377510781</v>
      </c>
      <c r="M9" s="92">
        <f t="shared" si="3"/>
        <v>2.1744338969297172</v>
      </c>
      <c r="N9" s="92" t="e">
        <f t="shared" si="3"/>
        <v>#DIV/0!</v>
      </c>
      <c r="O9" s="298">
        <f>(O3-N3)/O5</f>
        <v>2.6379631842093563</v>
      </c>
      <c r="P9" s="4"/>
      <c r="Q9" s="384">
        <f t="shared" si="0"/>
        <v>2.6379631842093563</v>
      </c>
    </row>
    <row r="10" spans="1:17" ht="9" customHeight="1" thickBot="1" x14ac:dyDescent="0.35">
      <c r="A10" s="112"/>
      <c r="B10" s="110" t="s">
        <v>28</v>
      </c>
      <c r="C10" s="49" t="s">
        <v>27</v>
      </c>
      <c r="D10" s="51" t="s">
        <v>26</v>
      </c>
      <c r="E10" s="50" t="s">
        <v>25</v>
      </c>
      <c r="F10" s="137" t="s">
        <v>24</v>
      </c>
      <c r="G10" s="48"/>
      <c r="H10" s="47"/>
      <c r="I10" s="47"/>
      <c r="J10" s="47"/>
      <c r="K10" s="47"/>
      <c r="L10" s="47"/>
      <c r="M10" s="47"/>
      <c r="N10" s="356"/>
      <c r="O10" s="267"/>
      <c r="P10" s="356"/>
      <c r="Q10" s="385"/>
    </row>
    <row r="11" spans="1:17" x14ac:dyDescent="0.3">
      <c r="A11" s="114" t="s">
        <v>60</v>
      </c>
      <c r="B11" s="44"/>
      <c r="C11" s="44"/>
      <c r="D11" s="45"/>
      <c r="E11" s="44"/>
      <c r="F11" s="138"/>
      <c r="G11" s="21"/>
      <c r="H11" s="20"/>
      <c r="I11" s="19"/>
      <c r="J11" s="20"/>
      <c r="K11" s="19"/>
      <c r="L11" s="19"/>
      <c r="M11" s="19"/>
      <c r="N11" s="19"/>
      <c r="O11" s="359">
        <f t="shared" ref="O11:Q22" si="4">SUM(G11:N11)</f>
        <v>0</v>
      </c>
      <c r="P11" s="339">
        <v>19208.150000000001</v>
      </c>
      <c r="Q11" s="386">
        <f t="shared" si="0"/>
        <v>19208.150000000001</v>
      </c>
    </row>
    <row r="12" spans="1:17" x14ac:dyDescent="0.3">
      <c r="A12" s="114" t="s">
        <v>23</v>
      </c>
      <c r="B12" s="2"/>
      <c r="C12" s="2"/>
      <c r="D12" s="13"/>
      <c r="E12" s="2"/>
      <c r="F12" s="12"/>
      <c r="G12" s="349">
        <v>7206.17</v>
      </c>
      <c r="H12" s="339">
        <v>4159.2700000000004</v>
      </c>
      <c r="I12" s="339">
        <v>8099.95</v>
      </c>
      <c r="J12" s="339">
        <v>10177.61</v>
      </c>
      <c r="K12" s="339">
        <v>10363.66</v>
      </c>
      <c r="L12" s="339">
        <v>7227.07</v>
      </c>
      <c r="M12" s="339">
        <v>9194.27</v>
      </c>
      <c r="N12" s="339"/>
      <c r="O12" s="359">
        <f t="shared" si="4"/>
        <v>56428</v>
      </c>
      <c r="P12" s="19"/>
      <c r="Q12" s="386">
        <f t="shared" si="0"/>
        <v>56428</v>
      </c>
    </row>
    <row r="13" spans="1:17" x14ac:dyDescent="0.3">
      <c r="A13" s="114" t="s">
        <v>22</v>
      </c>
      <c r="B13" s="2"/>
      <c r="C13" s="2"/>
      <c r="D13" s="13"/>
      <c r="E13" s="2"/>
      <c r="F13" s="12"/>
      <c r="G13" s="349">
        <v>2054.6</v>
      </c>
      <c r="H13" s="339">
        <v>1097.9000000000001</v>
      </c>
      <c r="I13" s="339">
        <v>2170.3000000000002</v>
      </c>
      <c r="J13" s="339">
        <v>2530.9</v>
      </c>
      <c r="K13" s="339">
        <v>2506.5</v>
      </c>
      <c r="L13" s="339">
        <v>2101.3000000000002</v>
      </c>
      <c r="M13" s="339">
        <v>2522.6</v>
      </c>
      <c r="N13" s="339"/>
      <c r="O13" s="359">
        <f t="shared" si="4"/>
        <v>14984.1</v>
      </c>
      <c r="P13" s="19"/>
      <c r="Q13" s="386">
        <f t="shared" si="0"/>
        <v>14984.1</v>
      </c>
    </row>
    <row r="14" spans="1:17" x14ac:dyDescent="0.3">
      <c r="A14" s="114" t="s">
        <v>21</v>
      </c>
      <c r="B14" s="2"/>
      <c r="C14" s="2"/>
      <c r="D14" s="13"/>
      <c r="E14" s="2"/>
      <c r="F14" s="12"/>
      <c r="G14" s="349">
        <v>350</v>
      </c>
      <c r="H14" s="339">
        <v>225</v>
      </c>
      <c r="I14" s="339">
        <v>315</v>
      </c>
      <c r="J14" s="339">
        <v>354</v>
      </c>
      <c r="K14" s="339">
        <v>225</v>
      </c>
      <c r="L14" s="339">
        <v>285.89999999999998</v>
      </c>
      <c r="M14" s="339">
        <v>310</v>
      </c>
      <c r="N14" s="339"/>
      <c r="O14" s="359">
        <f t="shared" si="4"/>
        <v>2064.9</v>
      </c>
      <c r="P14" s="19"/>
      <c r="Q14" s="386">
        <f t="shared" si="0"/>
        <v>2064.9</v>
      </c>
    </row>
    <row r="15" spans="1:17" x14ac:dyDescent="0.3">
      <c r="A15" s="114" t="s">
        <v>84</v>
      </c>
      <c r="B15" s="2"/>
      <c r="C15" s="2"/>
      <c r="D15" s="13"/>
      <c r="E15" s="2"/>
      <c r="F15" s="12"/>
      <c r="G15" s="349"/>
      <c r="H15" s="339"/>
      <c r="I15" s="339"/>
      <c r="J15" s="339"/>
      <c r="K15" s="339"/>
      <c r="L15" s="339"/>
      <c r="M15" s="339"/>
      <c r="N15" s="339"/>
      <c r="O15" s="359">
        <f t="shared" si="4"/>
        <v>0</v>
      </c>
      <c r="P15" s="19"/>
      <c r="Q15" s="386">
        <f t="shared" si="0"/>
        <v>0</v>
      </c>
    </row>
    <row r="16" spans="1:17" x14ac:dyDescent="0.3">
      <c r="A16" s="114" t="s">
        <v>65</v>
      </c>
      <c r="B16" s="2"/>
      <c r="C16" s="2"/>
      <c r="D16" s="13"/>
      <c r="E16" s="2"/>
      <c r="F16" s="12"/>
      <c r="G16" s="350"/>
      <c r="H16" s="339"/>
      <c r="I16" s="339"/>
      <c r="J16" s="339"/>
      <c r="K16" s="339"/>
      <c r="L16" s="339"/>
      <c r="M16" s="339"/>
      <c r="N16" s="339"/>
      <c r="O16" s="359">
        <f t="shared" si="4"/>
        <v>0</v>
      </c>
      <c r="P16" s="19"/>
      <c r="Q16" s="386">
        <f t="shared" si="0"/>
        <v>0</v>
      </c>
    </row>
    <row r="17" spans="1:17" x14ac:dyDescent="0.3">
      <c r="A17" s="114" t="s">
        <v>20</v>
      </c>
      <c r="B17" s="2"/>
      <c r="C17" s="2"/>
      <c r="D17" s="13"/>
      <c r="E17" s="2"/>
      <c r="F17" s="12"/>
      <c r="G17" s="349">
        <v>3370</v>
      </c>
      <c r="H17" s="339">
        <v>3480</v>
      </c>
      <c r="I17" s="339">
        <v>3430</v>
      </c>
      <c r="J17" s="339">
        <v>3650</v>
      </c>
      <c r="K17" s="339">
        <v>3660</v>
      </c>
      <c r="L17" s="339">
        <v>3040</v>
      </c>
      <c r="M17" s="339">
        <v>3610</v>
      </c>
      <c r="N17" s="339"/>
      <c r="O17" s="359">
        <f t="shared" si="4"/>
        <v>24240</v>
      </c>
      <c r="P17" s="19"/>
      <c r="Q17" s="386">
        <f t="shared" si="0"/>
        <v>24240</v>
      </c>
    </row>
    <row r="18" spans="1:17" x14ac:dyDescent="0.3">
      <c r="A18" s="114" t="s">
        <v>63</v>
      </c>
      <c r="B18" s="2"/>
      <c r="C18" s="2"/>
      <c r="D18" s="13">
        <v>300</v>
      </c>
      <c r="E18" s="2" t="s">
        <v>3</v>
      </c>
      <c r="F18" s="12"/>
      <c r="G18" s="351">
        <v>450</v>
      </c>
      <c r="H18" s="20">
        <v>300</v>
      </c>
      <c r="I18" s="19">
        <v>300</v>
      </c>
      <c r="J18" s="20">
        <v>300</v>
      </c>
      <c r="K18" s="19">
        <v>300</v>
      </c>
      <c r="L18" s="19">
        <v>300</v>
      </c>
      <c r="M18" s="19">
        <v>300</v>
      </c>
      <c r="N18" s="19"/>
      <c r="O18" s="359">
        <f t="shared" si="4"/>
        <v>2250</v>
      </c>
      <c r="P18" s="19">
        <v>0</v>
      </c>
      <c r="Q18" s="386">
        <f t="shared" si="0"/>
        <v>2250</v>
      </c>
    </row>
    <row r="19" spans="1:17" x14ac:dyDescent="0.3">
      <c r="A19" s="114" t="s">
        <v>64</v>
      </c>
      <c r="B19" s="2"/>
      <c r="C19" s="2"/>
      <c r="D19" s="13">
        <v>40</v>
      </c>
      <c r="E19" s="2" t="s">
        <v>3</v>
      </c>
      <c r="F19" s="12"/>
      <c r="G19" s="21">
        <v>40</v>
      </c>
      <c r="H19" s="20">
        <v>40</v>
      </c>
      <c r="I19" s="19">
        <v>40</v>
      </c>
      <c r="J19" s="20">
        <v>40</v>
      </c>
      <c r="K19" s="19">
        <v>40</v>
      </c>
      <c r="L19" s="19">
        <v>40</v>
      </c>
      <c r="M19" s="19">
        <v>40</v>
      </c>
      <c r="N19" s="19"/>
      <c r="O19" s="359">
        <f t="shared" si="4"/>
        <v>280</v>
      </c>
      <c r="P19" s="19">
        <v>0</v>
      </c>
      <c r="Q19" s="386">
        <f t="shared" si="0"/>
        <v>280</v>
      </c>
    </row>
    <row r="20" spans="1:17" x14ac:dyDescent="0.3">
      <c r="A20" s="114"/>
      <c r="B20" s="2"/>
      <c r="C20" s="2"/>
      <c r="D20" s="13"/>
      <c r="E20" s="2"/>
      <c r="F20" s="12"/>
      <c r="G20" s="332">
        <f>SUM(G16:G19)</f>
        <v>3860</v>
      </c>
      <c r="H20" s="333">
        <f>SUM(H16:H19)</f>
        <v>3820</v>
      </c>
      <c r="I20" s="334">
        <f t="shared" ref="I20:P20" si="5">SUM(I16:I19)</f>
        <v>3770</v>
      </c>
      <c r="J20" s="333">
        <f t="shared" si="5"/>
        <v>3990</v>
      </c>
      <c r="K20" s="334">
        <f t="shared" si="5"/>
        <v>4000</v>
      </c>
      <c r="L20" s="334">
        <f t="shared" si="5"/>
        <v>3380</v>
      </c>
      <c r="M20" s="334">
        <f t="shared" si="5"/>
        <v>3950</v>
      </c>
      <c r="N20" s="334">
        <f t="shared" si="5"/>
        <v>0</v>
      </c>
      <c r="O20" s="360">
        <f t="shared" si="5"/>
        <v>26770</v>
      </c>
      <c r="P20" s="334">
        <f t="shared" si="5"/>
        <v>0</v>
      </c>
      <c r="Q20" s="387">
        <f t="shared" si="0"/>
        <v>26770</v>
      </c>
    </row>
    <row r="21" spans="1:17" x14ac:dyDescent="0.3">
      <c r="A21" s="114" t="s">
        <v>18</v>
      </c>
      <c r="B21" s="2"/>
      <c r="C21" s="2"/>
      <c r="D21" s="32"/>
      <c r="E21" s="2" t="s">
        <v>3</v>
      </c>
      <c r="F21" s="12"/>
      <c r="G21" s="21">
        <v>143</v>
      </c>
      <c r="H21" s="20">
        <v>143</v>
      </c>
      <c r="I21" s="19">
        <v>143</v>
      </c>
      <c r="J21" s="20">
        <v>143</v>
      </c>
      <c r="K21" s="19">
        <v>143</v>
      </c>
      <c r="L21" s="19">
        <v>143</v>
      </c>
      <c r="M21" s="19">
        <v>143</v>
      </c>
      <c r="N21" s="19"/>
      <c r="O21" s="359">
        <f t="shared" si="4"/>
        <v>1001</v>
      </c>
      <c r="P21" s="19">
        <v>0</v>
      </c>
      <c r="Q21" s="386">
        <f t="shared" si="0"/>
        <v>1001</v>
      </c>
    </row>
    <row r="22" spans="1:17" s="6" customFormat="1" ht="16.2" thickBot="1" x14ac:dyDescent="0.35">
      <c r="A22" s="112" t="s">
        <v>167</v>
      </c>
      <c r="B22" s="4"/>
      <c r="C22" s="4"/>
      <c r="D22" s="40"/>
      <c r="E22" s="4" t="s">
        <v>3</v>
      </c>
      <c r="F22" s="3"/>
      <c r="G22" s="27">
        <v>100</v>
      </c>
      <c r="H22" s="26">
        <v>100</v>
      </c>
      <c r="I22" s="28">
        <v>100</v>
      </c>
      <c r="J22" s="26">
        <v>100</v>
      </c>
      <c r="K22" s="28">
        <v>100</v>
      </c>
      <c r="L22" s="28">
        <v>100</v>
      </c>
      <c r="M22" s="28">
        <v>100</v>
      </c>
      <c r="N22" s="28"/>
      <c r="O22" s="359">
        <f t="shared" si="4"/>
        <v>700</v>
      </c>
      <c r="P22" s="28">
        <v>0</v>
      </c>
      <c r="Q22" s="386">
        <f t="shared" si="4"/>
        <v>1200</v>
      </c>
    </row>
    <row r="23" spans="1:17" s="414" customFormat="1" ht="16.2" thickBot="1" x14ac:dyDescent="0.35">
      <c r="A23" s="340" t="s">
        <v>77</v>
      </c>
      <c r="B23" s="341"/>
      <c r="C23" s="341"/>
      <c r="D23" s="342"/>
      <c r="E23" s="341"/>
      <c r="F23" s="343"/>
      <c r="G23" s="352">
        <f>SUM(G11:G22)-G20</f>
        <v>13713.77</v>
      </c>
      <c r="H23" s="344">
        <f t="shared" ref="H23:O23" si="6">SUM(H11:H22)-H20</f>
        <v>9545.17</v>
      </c>
      <c r="I23" s="344">
        <f t="shared" si="6"/>
        <v>14598.25</v>
      </c>
      <c r="J23" s="344">
        <f t="shared" si="6"/>
        <v>17295.510000000002</v>
      </c>
      <c r="K23" s="344">
        <f t="shared" si="6"/>
        <v>17338.16</v>
      </c>
      <c r="L23" s="344">
        <f t="shared" si="6"/>
        <v>13237.269999999997</v>
      </c>
      <c r="M23" s="344">
        <f t="shared" si="6"/>
        <v>16219.870000000003</v>
      </c>
      <c r="N23" s="344">
        <f t="shared" ref="N23" si="7">SUM(N11:N22)-N20</f>
        <v>0</v>
      </c>
      <c r="O23" s="361">
        <f t="shared" si="6"/>
        <v>101948</v>
      </c>
      <c r="P23" s="344">
        <f t="shared" ref="P23:Q23" si="8">SUM(P11:P22)-P20</f>
        <v>19208.150000000001</v>
      </c>
      <c r="Q23" s="361">
        <f t="shared" si="8"/>
        <v>121656.15</v>
      </c>
    </row>
    <row r="24" spans="1:17" s="370" customFormat="1" ht="16.2" thickBot="1" x14ac:dyDescent="0.35">
      <c r="A24" s="363" t="s">
        <v>78</v>
      </c>
      <c r="B24" s="364"/>
      <c r="C24" s="364"/>
      <c r="D24" s="365"/>
      <c r="E24" s="364"/>
      <c r="F24" s="366"/>
      <c r="G24" s="367">
        <f t="shared" ref="G24:Q24" si="9">G23/G3</f>
        <v>0.5646315052700922</v>
      </c>
      <c r="H24" s="368">
        <f t="shared" si="9"/>
        <v>0.37304764138038848</v>
      </c>
      <c r="I24" s="368">
        <f t="shared" si="9"/>
        <v>0.58622801381415146</v>
      </c>
      <c r="J24" s="368">
        <f t="shared" si="9"/>
        <v>0.61301423271099198</v>
      </c>
      <c r="K24" s="368">
        <f t="shared" si="9"/>
        <v>0.66366162679425833</v>
      </c>
      <c r="L24" s="368">
        <f t="shared" si="9"/>
        <v>0.63031617542021789</v>
      </c>
      <c r="M24" s="368">
        <f t="shared" si="9"/>
        <v>0.65226484899666237</v>
      </c>
      <c r="N24" s="368" t="e">
        <f t="shared" si="9"/>
        <v>#DIV/0!</v>
      </c>
      <c r="O24" s="369">
        <f t="shared" si="9"/>
        <v>0.58261366704178696</v>
      </c>
      <c r="P24" s="368">
        <f t="shared" si="9"/>
        <v>0.94669322854468752</v>
      </c>
      <c r="Q24" s="388">
        <f t="shared" si="9"/>
        <v>0.6230035384709689</v>
      </c>
    </row>
    <row r="25" spans="1:17" x14ac:dyDescent="0.3">
      <c r="A25" s="114" t="s">
        <v>16</v>
      </c>
      <c r="B25" s="2"/>
      <c r="D25" s="11"/>
      <c r="E25" s="2" t="s">
        <v>14</v>
      </c>
      <c r="F25" s="12">
        <v>0.17</v>
      </c>
      <c r="G25" s="21">
        <f t="shared" ref="G25:N25" si="10">G5*$F25</f>
        <v>1656.0295000000001</v>
      </c>
      <c r="H25" s="20">
        <f t="shared" si="10"/>
        <v>888.39110000000005</v>
      </c>
      <c r="I25" s="19">
        <f t="shared" si="10"/>
        <v>1712.8962000000001</v>
      </c>
      <c r="J25" s="20">
        <f t="shared" si="10"/>
        <v>1780.1397000000002</v>
      </c>
      <c r="K25" s="19">
        <f t="shared" si="10"/>
        <v>1855.1998000000003</v>
      </c>
      <c r="L25" s="19">
        <f t="shared" si="10"/>
        <v>1439.8116</v>
      </c>
      <c r="M25" s="19">
        <f t="shared" si="10"/>
        <v>1944.1336000000001</v>
      </c>
      <c r="N25" s="19">
        <f t="shared" si="10"/>
        <v>0</v>
      </c>
      <c r="O25" s="359">
        <f>SUM(G25:N25)</f>
        <v>11276.601500000001</v>
      </c>
      <c r="P25" s="19">
        <f>P5*$F25</f>
        <v>0</v>
      </c>
      <c r="Q25" s="386">
        <f>SUM(I25:P25)</f>
        <v>20008.782400000004</v>
      </c>
    </row>
    <row r="26" spans="1:17" s="6" customFormat="1" ht="16.2" thickBot="1" x14ac:dyDescent="0.35">
      <c r="A26" s="112" t="s">
        <v>15</v>
      </c>
      <c r="B26" s="4"/>
      <c r="C26" s="4"/>
      <c r="D26" s="5"/>
      <c r="E26" s="4" t="s">
        <v>14</v>
      </c>
      <c r="F26" s="3">
        <v>0.22</v>
      </c>
      <c r="G26" s="27">
        <f t="shared" ref="G26:N26" si="11">G5*$F26</f>
        <v>2143.0970000000002</v>
      </c>
      <c r="H26" s="26">
        <f t="shared" si="11"/>
        <v>1149.6826000000001</v>
      </c>
      <c r="I26" s="28">
        <f t="shared" si="11"/>
        <v>2216.6892000000003</v>
      </c>
      <c r="J26" s="26">
        <f t="shared" si="11"/>
        <v>2303.7102</v>
      </c>
      <c r="K26" s="28">
        <f t="shared" si="11"/>
        <v>2400.8468000000003</v>
      </c>
      <c r="L26" s="28">
        <f t="shared" si="11"/>
        <v>1863.2855999999999</v>
      </c>
      <c r="M26" s="28">
        <f t="shared" si="11"/>
        <v>2515.9376000000002</v>
      </c>
      <c r="N26" s="28">
        <f t="shared" si="11"/>
        <v>0</v>
      </c>
      <c r="O26" s="357">
        <f>SUM(G26:N26)</f>
        <v>14593.249</v>
      </c>
      <c r="P26" s="28">
        <f>P5*$F26</f>
        <v>0</v>
      </c>
      <c r="Q26" s="380">
        <f>SUM(I26:P26)</f>
        <v>25893.718400000002</v>
      </c>
    </row>
    <row r="27" spans="1:17" s="413" customFormat="1" ht="16.2" thickBot="1" x14ac:dyDescent="0.35">
      <c r="A27" s="406"/>
      <c r="B27" s="407"/>
      <c r="C27" s="407"/>
      <c r="D27" s="408"/>
      <c r="E27" s="407"/>
      <c r="F27" s="409"/>
      <c r="G27" s="410">
        <f t="shared" ref="G27:Q27" si="12">SUM(G25:G26)</f>
        <v>3799.1265000000003</v>
      </c>
      <c r="H27" s="411">
        <f t="shared" si="12"/>
        <v>2038.0737000000001</v>
      </c>
      <c r="I27" s="411">
        <f t="shared" si="12"/>
        <v>3929.5854000000004</v>
      </c>
      <c r="J27" s="411">
        <f t="shared" si="12"/>
        <v>4083.8499000000002</v>
      </c>
      <c r="K27" s="411">
        <f t="shared" si="12"/>
        <v>4256.0466000000006</v>
      </c>
      <c r="L27" s="411">
        <f t="shared" si="12"/>
        <v>3303.0972000000002</v>
      </c>
      <c r="M27" s="411">
        <f t="shared" si="12"/>
        <v>4460.0712000000003</v>
      </c>
      <c r="N27" s="411">
        <f t="shared" si="12"/>
        <v>0</v>
      </c>
      <c r="O27" s="412">
        <f t="shared" si="12"/>
        <v>25869.8505</v>
      </c>
      <c r="P27" s="411">
        <f t="shared" si="12"/>
        <v>0</v>
      </c>
      <c r="Q27" s="361">
        <f t="shared" si="12"/>
        <v>45902.500800000009</v>
      </c>
    </row>
    <row r="28" spans="1:17" x14ac:dyDescent="0.3">
      <c r="A28" s="114" t="s">
        <v>13</v>
      </c>
      <c r="B28" s="2"/>
      <c r="C28" s="2"/>
      <c r="D28" s="13">
        <v>0</v>
      </c>
      <c r="E28" s="2" t="s">
        <v>3</v>
      </c>
      <c r="F28" s="12"/>
      <c r="G28" s="21">
        <v>140</v>
      </c>
      <c r="H28" s="20">
        <v>140</v>
      </c>
      <c r="I28" s="19">
        <v>140</v>
      </c>
      <c r="J28" s="20">
        <v>140</v>
      </c>
      <c r="K28" s="19">
        <v>140</v>
      </c>
      <c r="L28" s="19">
        <v>140</v>
      </c>
      <c r="M28" s="19">
        <v>140</v>
      </c>
      <c r="N28" s="19"/>
      <c r="O28" s="359">
        <f t="shared" ref="O28:O33" si="13">SUM(G28:N28)</f>
        <v>980</v>
      </c>
      <c r="P28" s="19">
        <v>0</v>
      </c>
      <c r="Q28" s="386">
        <f>O28+P28</f>
        <v>980</v>
      </c>
    </row>
    <row r="29" spans="1:17" x14ac:dyDescent="0.3">
      <c r="A29" s="114" t="s">
        <v>12</v>
      </c>
      <c r="B29" s="2">
        <v>2800</v>
      </c>
      <c r="C29" s="2" t="s">
        <v>7</v>
      </c>
      <c r="D29" s="13">
        <f>B29/12</f>
        <v>233.33333333333334</v>
      </c>
      <c r="E29" s="2" t="s">
        <v>3</v>
      </c>
      <c r="F29" s="12"/>
      <c r="G29" s="21">
        <v>233</v>
      </c>
      <c r="H29" s="20">
        <v>233</v>
      </c>
      <c r="I29" s="19">
        <v>233</v>
      </c>
      <c r="J29" s="20">
        <v>233</v>
      </c>
      <c r="K29" s="19">
        <v>233</v>
      </c>
      <c r="L29" s="19">
        <v>466</v>
      </c>
      <c r="M29" s="19">
        <v>466</v>
      </c>
      <c r="N29" s="19"/>
      <c r="O29" s="359">
        <f t="shared" si="13"/>
        <v>2097</v>
      </c>
      <c r="P29" s="19">
        <v>0</v>
      </c>
      <c r="Q29" s="386">
        <f t="shared" ref="Q29:Q38" si="14">O29+P29</f>
        <v>2097</v>
      </c>
    </row>
    <row r="30" spans="1:17" x14ac:dyDescent="0.3">
      <c r="A30" s="114" t="s">
        <v>11</v>
      </c>
      <c r="B30" s="2">
        <v>8000</v>
      </c>
      <c r="C30" s="2" t="s">
        <v>7</v>
      </c>
      <c r="D30" s="13">
        <f>+B30/12</f>
        <v>666.66666666666663</v>
      </c>
      <c r="E30" s="2" t="s">
        <v>3</v>
      </c>
      <c r="F30" s="12"/>
      <c r="G30" s="21">
        <v>666</v>
      </c>
      <c r="H30" s="20">
        <v>666</v>
      </c>
      <c r="I30" s="19">
        <v>750</v>
      </c>
      <c r="J30" s="20">
        <v>666</v>
      </c>
      <c r="K30" s="19">
        <v>666</v>
      </c>
      <c r="L30" s="19">
        <v>666</v>
      </c>
      <c r="M30" s="19">
        <v>666</v>
      </c>
      <c r="N30" s="19"/>
      <c r="O30" s="359">
        <f t="shared" si="13"/>
        <v>4746</v>
      </c>
      <c r="P30" s="19">
        <v>0</v>
      </c>
      <c r="Q30" s="386">
        <f t="shared" si="14"/>
        <v>4746</v>
      </c>
    </row>
    <row r="31" spans="1:17" x14ac:dyDescent="0.3">
      <c r="A31" s="114" t="s">
        <v>10</v>
      </c>
      <c r="B31" s="2">
        <v>400</v>
      </c>
      <c r="C31" s="2" t="s">
        <v>9</v>
      </c>
      <c r="D31" s="13">
        <f>+B31/6</f>
        <v>66.666666666666671</v>
      </c>
      <c r="E31" s="2" t="s">
        <v>3</v>
      </c>
      <c r="F31" s="12"/>
      <c r="G31" s="21">
        <v>67</v>
      </c>
      <c r="H31" s="20">
        <v>67</v>
      </c>
      <c r="I31" s="19">
        <v>67</v>
      </c>
      <c r="J31" s="20">
        <v>67</v>
      </c>
      <c r="K31" s="19">
        <v>67</v>
      </c>
      <c r="L31" s="19">
        <v>67</v>
      </c>
      <c r="M31" s="19">
        <v>67</v>
      </c>
      <c r="N31" s="19"/>
      <c r="O31" s="359">
        <f t="shared" si="13"/>
        <v>469</v>
      </c>
      <c r="P31" s="19">
        <v>0</v>
      </c>
      <c r="Q31" s="386">
        <f t="shared" si="14"/>
        <v>469</v>
      </c>
    </row>
    <row r="32" spans="1:17" ht="15" customHeight="1" x14ac:dyDescent="0.3">
      <c r="A32" s="114" t="s">
        <v>8</v>
      </c>
      <c r="B32" s="2">
        <v>4100</v>
      </c>
      <c r="C32" s="2" t="s">
        <v>7</v>
      </c>
      <c r="D32" s="13">
        <f>B32/12</f>
        <v>341.66666666666669</v>
      </c>
      <c r="E32" s="2" t="s">
        <v>3</v>
      </c>
      <c r="F32" s="12"/>
      <c r="G32" s="21">
        <v>90</v>
      </c>
      <c r="H32" s="20">
        <v>90</v>
      </c>
      <c r="I32" s="15">
        <v>90</v>
      </c>
      <c r="J32" s="20">
        <v>90</v>
      </c>
      <c r="K32" s="15">
        <v>90</v>
      </c>
      <c r="L32" s="15">
        <v>90</v>
      </c>
      <c r="M32" s="15">
        <v>90</v>
      </c>
      <c r="N32" s="15"/>
      <c r="O32" s="359">
        <f t="shared" si="13"/>
        <v>630</v>
      </c>
      <c r="P32" s="15">
        <v>0</v>
      </c>
      <c r="Q32" s="386">
        <f t="shared" si="14"/>
        <v>630</v>
      </c>
    </row>
    <row r="33" spans="1:17" s="6" customFormat="1" ht="15" customHeight="1" thickBot="1" x14ac:dyDescent="0.35">
      <c r="A33" s="112" t="s">
        <v>6</v>
      </c>
      <c r="B33" s="4" t="s">
        <v>5</v>
      </c>
      <c r="C33" s="4" t="s">
        <v>4</v>
      </c>
      <c r="D33" s="5">
        <v>1601</v>
      </c>
      <c r="E33" s="4" t="s">
        <v>3</v>
      </c>
      <c r="F33" s="3"/>
      <c r="G33" s="27">
        <v>1601</v>
      </c>
      <c r="H33" s="26">
        <v>1601</v>
      </c>
      <c r="I33" s="75">
        <v>3500</v>
      </c>
      <c r="J33" s="26">
        <v>3500</v>
      </c>
      <c r="K33" s="75">
        <v>3500</v>
      </c>
      <c r="L33" s="75">
        <v>1200</v>
      </c>
      <c r="M33" s="75">
        <v>3500</v>
      </c>
      <c r="N33" s="75"/>
      <c r="O33" s="357">
        <f t="shared" si="13"/>
        <v>18402</v>
      </c>
      <c r="P33" s="75">
        <v>0</v>
      </c>
      <c r="Q33" s="380">
        <f t="shared" si="14"/>
        <v>18402</v>
      </c>
    </row>
    <row r="34" spans="1:17" s="378" customFormat="1" ht="16.2" thickBot="1" x14ac:dyDescent="0.35">
      <c r="A34" s="371"/>
      <c r="B34" s="372"/>
      <c r="C34" s="372"/>
      <c r="D34" s="373"/>
      <c r="E34" s="372"/>
      <c r="F34" s="374"/>
      <c r="G34" s="375">
        <f>SUM(G28:G33)</f>
        <v>2797</v>
      </c>
      <c r="H34" s="376">
        <f t="shared" ref="H34:N34" si="15">SUM(H28:H33)</f>
        <v>2797</v>
      </c>
      <c r="I34" s="376">
        <f t="shared" si="15"/>
        <v>4780</v>
      </c>
      <c r="J34" s="376">
        <f t="shared" si="15"/>
        <v>4696</v>
      </c>
      <c r="K34" s="376">
        <f t="shared" si="15"/>
        <v>4696</v>
      </c>
      <c r="L34" s="376">
        <f t="shared" si="15"/>
        <v>2629</v>
      </c>
      <c r="M34" s="376">
        <f t="shared" si="15"/>
        <v>4929</v>
      </c>
      <c r="N34" s="376">
        <f t="shared" si="15"/>
        <v>0</v>
      </c>
      <c r="O34" s="377">
        <f>SUM(O28:O33)</f>
        <v>27324</v>
      </c>
      <c r="P34" s="376">
        <f t="shared" ref="P34" si="16">SUM(P28:P33)</f>
        <v>0</v>
      </c>
      <c r="Q34" s="380">
        <f t="shared" si="14"/>
        <v>27324</v>
      </c>
    </row>
    <row r="35" spans="1:17" s="391" customFormat="1" ht="16.2" thickBot="1" x14ac:dyDescent="0.35">
      <c r="A35" s="400" t="s">
        <v>2</v>
      </c>
      <c r="B35" s="401"/>
      <c r="C35" s="401"/>
      <c r="D35" s="402"/>
      <c r="E35" s="401"/>
      <c r="F35" s="403"/>
      <c r="G35" s="404">
        <f t="shared" ref="G35:P35" si="17">G23+G27+G28+G29+G30+G31+G32+G33</f>
        <v>20309.896500000003</v>
      </c>
      <c r="H35" s="405">
        <f t="shared" si="17"/>
        <v>14380.243700000001</v>
      </c>
      <c r="I35" s="405">
        <f t="shared" si="17"/>
        <v>23307.8354</v>
      </c>
      <c r="J35" s="405">
        <f t="shared" si="17"/>
        <v>26075.359900000003</v>
      </c>
      <c r="K35" s="405">
        <f t="shared" si="17"/>
        <v>26290.206600000001</v>
      </c>
      <c r="L35" s="405">
        <f t="shared" si="17"/>
        <v>19169.367199999997</v>
      </c>
      <c r="M35" s="405">
        <f t="shared" si="17"/>
        <v>25608.941200000001</v>
      </c>
      <c r="N35" s="405">
        <f t="shared" si="17"/>
        <v>0</v>
      </c>
      <c r="O35" s="400">
        <f t="shared" si="17"/>
        <v>155141.8505</v>
      </c>
      <c r="P35" s="405">
        <f t="shared" si="17"/>
        <v>19208.150000000001</v>
      </c>
      <c r="Q35" s="400">
        <f t="shared" si="14"/>
        <v>174350.00049999999</v>
      </c>
    </row>
    <row r="36" spans="1:17" ht="10.5" customHeight="1" thickTop="1" x14ac:dyDescent="0.3">
      <c r="A36" s="114"/>
      <c r="D36" s="11"/>
      <c r="F36" s="135"/>
      <c r="G36" s="21"/>
      <c r="H36" s="20"/>
      <c r="I36" s="19"/>
      <c r="J36" s="20"/>
      <c r="K36" s="19"/>
      <c r="L36" s="19"/>
      <c r="M36" s="19"/>
      <c r="N36" s="19"/>
      <c r="O36" s="359"/>
      <c r="P36" s="19"/>
      <c r="Q36" s="386">
        <f t="shared" si="14"/>
        <v>0</v>
      </c>
    </row>
    <row r="37" spans="1:17" s="391" customFormat="1" x14ac:dyDescent="0.3">
      <c r="A37" s="390" t="s">
        <v>1</v>
      </c>
      <c r="D37" s="392"/>
      <c r="E37" s="391">
        <v>0</v>
      </c>
      <c r="F37" s="393"/>
      <c r="G37" s="397">
        <f t="shared" ref="G37:P37" si="18">G3-G35</f>
        <v>3978.1034999999974</v>
      </c>
      <c r="H37" s="398">
        <f t="shared" si="18"/>
        <v>11206.756299999999</v>
      </c>
      <c r="I37" s="398">
        <f t="shared" si="18"/>
        <v>1594.1646000000001</v>
      </c>
      <c r="J37" s="398">
        <f t="shared" si="18"/>
        <v>2138.5200999999979</v>
      </c>
      <c r="K37" s="398">
        <f t="shared" si="18"/>
        <v>-165.20660000000134</v>
      </c>
      <c r="L37" s="398">
        <f t="shared" si="18"/>
        <v>1831.632800000003</v>
      </c>
      <c r="M37" s="398">
        <f t="shared" si="18"/>
        <v>-741.94120000000112</v>
      </c>
      <c r="N37" s="398">
        <f t="shared" si="18"/>
        <v>0</v>
      </c>
      <c r="O37" s="399">
        <f t="shared" si="18"/>
        <v>19842.029500000004</v>
      </c>
      <c r="P37" s="398">
        <f t="shared" si="18"/>
        <v>1081.5799999999981</v>
      </c>
      <c r="Q37" s="399">
        <f t="shared" si="14"/>
        <v>20923.609500000002</v>
      </c>
    </row>
    <row r="38" spans="1:17" s="391" customFormat="1" x14ac:dyDescent="0.3">
      <c r="A38" s="390" t="s">
        <v>0</v>
      </c>
      <c r="D38" s="392"/>
      <c r="F38" s="393"/>
      <c r="G38" s="394">
        <f t="shared" ref="G38:P38" si="19">G37/G3</f>
        <v>0.16378884634387342</v>
      </c>
      <c r="H38" s="395">
        <f t="shared" si="19"/>
        <v>0.43798633290342748</v>
      </c>
      <c r="I38" s="395">
        <f t="shared" si="19"/>
        <v>6.4017532728294912E-2</v>
      </c>
      <c r="J38" s="395">
        <f t="shared" si="19"/>
        <v>7.579673905184249E-2</v>
      </c>
      <c r="K38" s="395">
        <f t="shared" si="19"/>
        <v>-6.323697607655554E-3</v>
      </c>
      <c r="L38" s="395">
        <f t="shared" si="19"/>
        <v>8.7216456359221137E-2</v>
      </c>
      <c r="M38" s="395">
        <f t="shared" si="19"/>
        <v>-2.9836377528451405E-2</v>
      </c>
      <c r="N38" s="395" t="e">
        <f t="shared" si="19"/>
        <v>#DIV/0!</v>
      </c>
      <c r="O38" s="396">
        <f t="shared" si="19"/>
        <v>0.11339347087285985</v>
      </c>
      <c r="P38" s="395">
        <f t="shared" si="19"/>
        <v>5.330677145531252E-2</v>
      </c>
      <c r="Q38" s="396">
        <f t="shared" si="14"/>
        <v>0.16670024232817238</v>
      </c>
    </row>
    <row r="39" spans="1:17" ht="12" customHeight="1" thickBot="1" x14ac:dyDescent="0.35">
      <c r="A39" s="112"/>
      <c r="B39" s="6"/>
      <c r="C39" s="90"/>
      <c r="D39" s="7"/>
      <c r="E39" s="6"/>
      <c r="F39" s="90"/>
      <c r="G39" s="5"/>
      <c r="H39" s="4"/>
      <c r="I39" s="4"/>
      <c r="J39" s="4"/>
      <c r="K39" s="4"/>
      <c r="L39" s="4"/>
      <c r="M39" s="4"/>
      <c r="N39" s="4"/>
      <c r="O39" s="362"/>
      <c r="P39" s="4"/>
      <c r="Q39" s="389"/>
    </row>
    <row r="40" spans="1:17" ht="15.75" hidden="1" customHeight="1" x14ac:dyDescent="0.3">
      <c r="A40" s="129"/>
      <c r="F40" s="135"/>
      <c r="O40" s="296"/>
      <c r="Q40" s="296"/>
    </row>
    <row r="41" spans="1:17" ht="15.75" hidden="1" customHeight="1" x14ac:dyDescent="0.3">
      <c r="A41" s="114" t="s">
        <v>72</v>
      </c>
      <c r="F41" s="135"/>
      <c r="G41" s="101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O41" s="307">
        <f>SUM(G41:L41)</f>
        <v>0</v>
      </c>
      <c r="Q41" s="307">
        <f>SUM(I41:N41)</f>
        <v>0</v>
      </c>
    </row>
    <row r="42" spans="1:17" ht="15.75" hidden="1" customHeight="1" x14ac:dyDescent="0.3">
      <c r="A42" s="114" t="s">
        <v>154</v>
      </c>
      <c r="F42" s="135"/>
      <c r="I42" s="2">
        <f>I6</f>
        <v>2.1800000000000002</v>
      </c>
      <c r="O42" s="296"/>
      <c r="Q42" s="296"/>
    </row>
    <row r="43" spans="1:17" ht="15.75" hidden="1" customHeight="1" x14ac:dyDescent="0.3">
      <c r="A43" s="145" t="s">
        <v>85</v>
      </c>
      <c r="F43" s="135"/>
      <c r="G43" s="116" t="s">
        <v>83</v>
      </c>
      <c r="H43" s="116" t="s">
        <v>83</v>
      </c>
      <c r="I43" s="116">
        <f>I42-2.05</f>
        <v>0.13000000000000034</v>
      </c>
      <c r="J43" s="116" t="s">
        <v>83</v>
      </c>
      <c r="K43" s="116" t="s">
        <v>83</v>
      </c>
      <c r="L43" s="116" t="s">
        <v>83</v>
      </c>
      <c r="M43" s="116" t="s">
        <v>83</v>
      </c>
      <c r="N43" s="116"/>
      <c r="O43" s="308" t="s">
        <v>83</v>
      </c>
      <c r="P43" s="116"/>
      <c r="Q43" s="308" t="s">
        <v>83</v>
      </c>
    </row>
    <row r="44" spans="1:17" ht="31.5" hidden="1" customHeight="1" x14ac:dyDescent="0.3">
      <c r="A44" s="130" t="s">
        <v>73</v>
      </c>
      <c r="F44" s="135"/>
      <c r="G44" s="96">
        <f>G7*0.2</f>
        <v>661.1165137614679</v>
      </c>
      <c r="H44" s="96">
        <f>H7*0.2</f>
        <v>381.58440366972479</v>
      </c>
      <c r="I44" s="96">
        <f>I7*I43</f>
        <v>483.0245412844049</v>
      </c>
      <c r="J44" s="96">
        <f>J7*0.2</f>
        <v>933.72568807339451</v>
      </c>
      <c r="K44" s="96">
        <f>K7*0.2</f>
        <v>950.79449541284396</v>
      </c>
      <c r="L44" s="96">
        <f>L7*0.2</f>
        <v>663.0339449541284</v>
      </c>
      <c r="M44" s="96">
        <f>M7*0.2</f>
        <v>843.51100917431199</v>
      </c>
      <c r="N44" s="91">
        <v>0</v>
      </c>
      <c r="O44" s="300">
        <f>SUM(G44:N44)</f>
        <v>4916.7905963302765</v>
      </c>
      <c r="P44" s="91">
        <v>0</v>
      </c>
      <c r="Q44" s="300">
        <f>SUM(I44:P44)</f>
        <v>8790.8802752293595</v>
      </c>
    </row>
    <row r="45" spans="1:17" ht="32.25" hidden="1" customHeight="1" thickBot="1" x14ac:dyDescent="0.35">
      <c r="A45" s="131" t="s">
        <v>82</v>
      </c>
      <c r="B45" s="7"/>
      <c r="C45" s="6"/>
      <c r="D45" s="6"/>
      <c r="E45" s="6"/>
      <c r="F45" s="90"/>
      <c r="G45" s="98">
        <f t="shared" ref="G45:M45" si="20">G37+G44</f>
        <v>4639.2200137614655</v>
      </c>
      <c r="H45" s="98">
        <f t="shared" si="20"/>
        <v>11588.340703669724</v>
      </c>
      <c r="I45" s="98">
        <f t="shared" si="20"/>
        <v>2077.1891412844052</v>
      </c>
      <c r="J45" s="98">
        <f t="shared" si="20"/>
        <v>3072.2457880733923</v>
      </c>
      <c r="K45" s="98">
        <f t="shared" si="20"/>
        <v>785.58789541284261</v>
      </c>
      <c r="L45" s="98">
        <f t="shared" si="20"/>
        <v>2494.6667449541314</v>
      </c>
      <c r="M45" s="98">
        <f t="shared" si="20"/>
        <v>101.56980917431088</v>
      </c>
      <c r="N45" s="98">
        <f>N44</f>
        <v>0</v>
      </c>
      <c r="O45" s="309">
        <f>O37+O44</f>
        <v>24758.820096330281</v>
      </c>
      <c r="P45" s="98">
        <f>P44</f>
        <v>0</v>
      </c>
      <c r="Q45" s="309">
        <f>Q37+Q44</f>
        <v>29714.489775229362</v>
      </c>
    </row>
    <row r="46" spans="1:17" ht="15.75" hidden="1" customHeight="1" x14ac:dyDescent="0.3">
      <c r="A46" s="130"/>
      <c r="O46" s="296"/>
      <c r="Q46" s="296"/>
    </row>
    <row r="47" spans="1:17" s="269" customFormat="1" ht="15.75" hidden="1" customHeight="1" x14ac:dyDescent="0.3">
      <c r="A47" s="130" t="s">
        <v>157</v>
      </c>
      <c r="G47" s="96"/>
      <c r="H47" s="96"/>
      <c r="I47" s="97">
        <f>0.5*I27</f>
        <v>1964.7927000000002</v>
      </c>
      <c r="J47" s="96"/>
      <c r="K47" s="97"/>
      <c r="L47" s="97"/>
      <c r="M47" s="97"/>
      <c r="N47" s="97"/>
      <c r="O47" s="300"/>
      <c r="P47" s="97"/>
      <c r="Q47" s="300"/>
    </row>
    <row r="48" spans="1:17" ht="32.25" hidden="1" customHeight="1" thickBot="1" x14ac:dyDescent="0.35">
      <c r="A48" s="131" t="s">
        <v>158</v>
      </c>
      <c r="B48" s="7"/>
      <c r="C48" s="6"/>
      <c r="D48" s="6"/>
      <c r="E48" s="6"/>
      <c r="F48" s="90"/>
      <c r="G48" s="98">
        <f t="shared" ref="G48:M48" si="21">G38+G46</f>
        <v>0.16378884634387342</v>
      </c>
      <c r="H48" s="98">
        <f t="shared" si="21"/>
        <v>0.43798633290342748</v>
      </c>
      <c r="I48" s="98">
        <f t="shared" si="21"/>
        <v>6.4017532728294912E-2</v>
      </c>
      <c r="J48" s="98">
        <f t="shared" si="21"/>
        <v>7.579673905184249E-2</v>
      </c>
      <c r="K48" s="98">
        <f t="shared" si="21"/>
        <v>-6.323697607655554E-3</v>
      </c>
      <c r="L48" s="98">
        <f t="shared" si="21"/>
        <v>8.7216456359221137E-2</v>
      </c>
      <c r="M48" s="98">
        <f t="shared" si="21"/>
        <v>-2.9836377528451405E-2</v>
      </c>
      <c r="N48" s="98">
        <f>N46</f>
        <v>0</v>
      </c>
      <c r="O48" s="309">
        <f>O38+O46</f>
        <v>0.11339347087285985</v>
      </c>
      <c r="P48" s="98">
        <f>P46</f>
        <v>0</v>
      </c>
      <c r="Q48" s="309">
        <f>Q38+Q46</f>
        <v>0.16670024232817238</v>
      </c>
    </row>
    <row r="49" spans="1:17" ht="16.5" hidden="1" customHeight="1" thickTop="1" x14ac:dyDescent="0.3">
      <c r="A49" s="130"/>
      <c r="O49" s="310"/>
      <c r="Q49" s="310"/>
    </row>
    <row r="50" spans="1:17" ht="15.75" hidden="1" customHeight="1" x14ac:dyDescent="0.3">
      <c r="A50" s="130" t="s">
        <v>159</v>
      </c>
      <c r="I50" s="91">
        <f>I27*70%</f>
        <v>2750.7097800000001</v>
      </c>
      <c r="O50" s="296"/>
      <c r="Q50" s="296"/>
    </row>
    <row r="51" spans="1:17" s="269" customFormat="1" ht="15.75" hidden="1" customHeight="1" x14ac:dyDescent="0.3">
      <c r="A51" s="130" t="s">
        <v>156</v>
      </c>
      <c r="G51" s="96"/>
      <c r="H51" s="96"/>
      <c r="I51" s="96">
        <f>I27*30%</f>
        <v>1178.87562</v>
      </c>
      <c r="J51" s="96"/>
      <c r="K51" s="97"/>
      <c r="L51" s="97"/>
      <c r="M51" s="97"/>
      <c r="N51" s="97"/>
      <c r="O51" s="311"/>
      <c r="P51" s="97"/>
      <c r="Q51" s="311"/>
    </row>
    <row r="52" spans="1:17" ht="32.25" hidden="1" customHeight="1" thickBot="1" x14ac:dyDescent="0.35">
      <c r="A52" s="131" t="s">
        <v>155</v>
      </c>
      <c r="B52" s="7"/>
      <c r="C52" s="6"/>
      <c r="D52" s="6"/>
      <c r="E52" s="6"/>
      <c r="F52" s="90"/>
      <c r="G52" s="98">
        <f>G41+G49</f>
        <v>0</v>
      </c>
      <c r="H52" s="98">
        <f>H41+H49</f>
        <v>0</v>
      </c>
      <c r="I52" s="98">
        <f>I37+I51</f>
        <v>2773.0402199999999</v>
      </c>
      <c r="J52" s="98">
        <f>J41+J49</f>
        <v>0</v>
      </c>
      <c r="K52" s="98">
        <f>K41+K49</f>
        <v>0</v>
      </c>
      <c r="L52" s="98">
        <f>L41+L49</f>
        <v>0</v>
      </c>
      <c r="M52" s="98">
        <f>M41+M49</f>
        <v>0</v>
      </c>
      <c r="N52" s="98">
        <f>N49</f>
        <v>0</v>
      </c>
      <c r="O52" s="309">
        <f>O41+O49</f>
        <v>0</v>
      </c>
      <c r="P52" s="98">
        <f>P49</f>
        <v>0</v>
      </c>
      <c r="Q52" s="309">
        <f>Q41+Q49</f>
        <v>0</v>
      </c>
    </row>
    <row r="54" spans="1:17" ht="16.2" thickBot="1" x14ac:dyDescent="0.35"/>
    <row r="55" spans="1:17" x14ac:dyDescent="0.3">
      <c r="A55" s="129" t="s">
        <v>168</v>
      </c>
      <c r="B55" s="118"/>
      <c r="C55" s="416"/>
      <c r="D55" s="62"/>
      <c r="E55" s="118" t="s">
        <v>14</v>
      </c>
      <c r="F55" s="128">
        <v>0.17</v>
      </c>
      <c r="G55" s="417">
        <v>1790</v>
      </c>
      <c r="H55" s="278">
        <v>0</v>
      </c>
      <c r="I55" s="279">
        <v>0</v>
      </c>
      <c r="J55" s="278">
        <v>0</v>
      </c>
      <c r="K55" s="279">
        <v>745</v>
      </c>
      <c r="L55" s="279">
        <v>270</v>
      </c>
      <c r="M55" s="279">
        <v>0</v>
      </c>
      <c r="N55" s="279">
        <f t="shared" ref="N55" si="22">N35*$F55</f>
        <v>0</v>
      </c>
      <c r="O55" s="418">
        <f>SUM(G55:N55)</f>
        <v>2805</v>
      </c>
      <c r="P55" s="279"/>
      <c r="Q55" s="419"/>
    </row>
    <row r="56" spans="1:17" s="6" customFormat="1" ht="16.2" thickBot="1" x14ac:dyDescent="0.35">
      <c r="A56" s="112" t="s">
        <v>169</v>
      </c>
      <c r="B56" s="4"/>
      <c r="C56" s="4"/>
      <c r="D56" s="5"/>
      <c r="E56" s="4" t="s">
        <v>14</v>
      </c>
      <c r="F56" s="3">
        <v>0.22</v>
      </c>
      <c r="G56" s="27">
        <v>919</v>
      </c>
      <c r="H56" s="26">
        <v>1400</v>
      </c>
      <c r="I56" s="28">
        <v>1716</v>
      </c>
      <c r="J56" s="26">
        <v>0</v>
      </c>
      <c r="K56" s="28">
        <v>2710</v>
      </c>
      <c r="L56" s="28">
        <v>142</v>
      </c>
      <c r="M56" s="28">
        <v>390</v>
      </c>
      <c r="N56" s="28">
        <f t="shared" ref="N56" si="23">N35*$F56</f>
        <v>0</v>
      </c>
      <c r="O56" s="357">
        <f>SUM(G56:N56)</f>
        <v>7277</v>
      </c>
      <c r="P56" s="28"/>
      <c r="Q56" s="380"/>
    </row>
    <row r="57" spans="1:17" s="413" customFormat="1" ht="16.2" thickBot="1" x14ac:dyDescent="0.35">
      <c r="A57" s="406"/>
      <c r="B57" s="407"/>
      <c r="C57" s="407"/>
      <c r="D57" s="408"/>
      <c r="E57" s="407"/>
      <c r="F57" s="409"/>
      <c r="G57" s="410">
        <f t="shared" ref="G57:Q57" si="24">SUM(G55:G56)</f>
        <v>2709</v>
      </c>
      <c r="H57" s="411">
        <f t="shared" si="24"/>
        <v>1400</v>
      </c>
      <c r="I57" s="411">
        <f t="shared" si="24"/>
        <v>1716</v>
      </c>
      <c r="J57" s="411">
        <f t="shared" si="24"/>
        <v>0</v>
      </c>
      <c r="K57" s="411">
        <f t="shared" si="24"/>
        <v>3455</v>
      </c>
      <c r="L57" s="411">
        <f t="shared" si="24"/>
        <v>412</v>
      </c>
      <c r="M57" s="411">
        <f t="shared" si="24"/>
        <v>390</v>
      </c>
      <c r="N57" s="411">
        <f t="shared" si="24"/>
        <v>0</v>
      </c>
      <c r="O57" s="412">
        <f t="shared" si="24"/>
        <v>10082</v>
      </c>
      <c r="P57" s="411">
        <f t="shared" si="24"/>
        <v>0</v>
      </c>
      <c r="Q57" s="361">
        <f t="shared" si="24"/>
        <v>0</v>
      </c>
    </row>
    <row r="59" spans="1:17" ht="16.2" thickBot="1" x14ac:dyDescent="0.35">
      <c r="A59" s="252" t="s">
        <v>170</v>
      </c>
    </row>
    <row r="60" spans="1:17" x14ac:dyDescent="0.3">
      <c r="A60" s="129" t="s">
        <v>16</v>
      </c>
      <c r="B60" s="118"/>
      <c r="C60" s="416"/>
      <c r="D60" s="62"/>
      <c r="E60" s="118" t="s">
        <v>14</v>
      </c>
      <c r="F60" s="128">
        <v>0.17</v>
      </c>
      <c r="G60" s="417">
        <f>G25-G55</f>
        <v>-133.9704999999999</v>
      </c>
      <c r="H60" s="278">
        <f t="shared" ref="H60:M60" si="25">H25-H55</f>
        <v>888.39110000000005</v>
      </c>
      <c r="I60" s="279">
        <f t="shared" si="25"/>
        <v>1712.8962000000001</v>
      </c>
      <c r="J60" s="278">
        <f t="shared" si="25"/>
        <v>1780.1397000000002</v>
      </c>
      <c r="K60" s="279">
        <f t="shared" si="25"/>
        <v>1110.1998000000003</v>
      </c>
      <c r="L60" s="279">
        <f t="shared" si="25"/>
        <v>1169.8116</v>
      </c>
      <c r="M60" s="279">
        <f t="shared" si="25"/>
        <v>1944.1336000000001</v>
      </c>
      <c r="N60" s="279">
        <f t="shared" ref="N60" si="26">N40*$F60</f>
        <v>0</v>
      </c>
      <c r="O60" s="418">
        <f>SUM(G60:N60)</f>
        <v>8471.6015000000007</v>
      </c>
      <c r="P60" s="279"/>
      <c r="Q60" s="419"/>
    </row>
    <row r="61" spans="1:17" s="6" customFormat="1" ht="16.2" thickBot="1" x14ac:dyDescent="0.35">
      <c r="A61" s="112" t="s">
        <v>171</v>
      </c>
      <c r="B61" s="4"/>
      <c r="C61" s="4"/>
      <c r="D61" s="5"/>
      <c r="E61" s="4" t="s">
        <v>14</v>
      </c>
      <c r="F61" s="3">
        <v>0.22</v>
      </c>
      <c r="G61" s="27">
        <f>G26-G56</f>
        <v>1224.0970000000002</v>
      </c>
      <c r="H61" s="26">
        <f t="shared" ref="H61:M61" si="27">H26-H56</f>
        <v>-250.31739999999991</v>
      </c>
      <c r="I61" s="28">
        <f t="shared" si="27"/>
        <v>500.68920000000026</v>
      </c>
      <c r="J61" s="26">
        <f t="shared" si="27"/>
        <v>2303.7102</v>
      </c>
      <c r="K61" s="28">
        <f t="shared" si="27"/>
        <v>-309.15319999999974</v>
      </c>
      <c r="L61" s="28">
        <f t="shared" si="27"/>
        <v>1721.2855999999999</v>
      </c>
      <c r="M61" s="28">
        <f t="shared" si="27"/>
        <v>2125.9376000000002</v>
      </c>
      <c r="N61" s="28">
        <f t="shared" ref="N61" si="28">N40*$F61</f>
        <v>0</v>
      </c>
      <c r="O61" s="357">
        <f>SUM(G61:N61)</f>
        <v>7316.2490000000007</v>
      </c>
      <c r="P61" s="28"/>
      <c r="Q61" s="380"/>
    </row>
    <row r="62" spans="1:17" s="413" customFormat="1" ht="16.2" thickBot="1" x14ac:dyDescent="0.35">
      <c r="A62" s="406"/>
      <c r="B62" s="407"/>
      <c r="C62" s="407"/>
      <c r="D62" s="408"/>
      <c r="E62" s="407"/>
      <c r="F62" s="409"/>
      <c r="G62" s="410">
        <f t="shared" ref="G62:Q62" si="29">SUM(G60:G61)</f>
        <v>1090.1265000000003</v>
      </c>
      <c r="H62" s="411">
        <f t="shared" si="29"/>
        <v>638.07370000000014</v>
      </c>
      <c r="I62" s="411">
        <f t="shared" si="29"/>
        <v>2213.5854000000004</v>
      </c>
      <c r="J62" s="411">
        <f t="shared" si="29"/>
        <v>4083.8499000000002</v>
      </c>
      <c r="K62" s="411">
        <f t="shared" si="29"/>
        <v>801.04660000000058</v>
      </c>
      <c r="L62" s="411">
        <f t="shared" si="29"/>
        <v>2891.0972000000002</v>
      </c>
      <c r="M62" s="411">
        <f t="shared" si="29"/>
        <v>4070.0712000000003</v>
      </c>
      <c r="N62" s="411">
        <f t="shared" si="29"/>
        <v>0</v>
      </c>
      <c r="O62" s="412">
        <f t="shared" si="29"/>
        <v>15787.8505</v>
      </c>
      <c r="P62" s="411">
        <f t="shared" si="29"/>
        <v>0</v>
      </c>
      <c r="Q62" s="361">
        <f t="shared" si="29"/>
        <v>0</v>
      </c>
    </row>
    <row r="64" spans="1:17" x14ac:dyDescent="0.3">
      <c r="Q64" s="424">
        <f>O62+Q37</f>
        <v>36711.460000000006</v>
      </c>
    </row>
  </sheetData>
  <mergeCells count="3">
    <mergeCell ref="B1:C1"/>
    <mergeCell ref="E1:F1"/>
    <mergeCell ref="G1:Q1"/>
  </mergeCells>
  <pageMargins left="0.31496062992125984" right="0.31496062992125984" top="0.35433070866141736" bottom="0.15748031496062992" header="0.31496062992125984" footer="0.31496062992125984"/>
  <pageSetup paperSize="9" scale="9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34</vt:i4>
      </vt:variant>
    </vt:vector>
  </HeadingPairs>
  <TitlesOfParts>
    <vt:vector size="72" baseType="lpstr">
      <vt:lpstr>Single Trip P&amp;L</vt:lpstr>
      <vt:lpstr>P&amp;L Details</vt:lpstr>
      <vt:lpstr>Sheet1</vt:lpstr>
      <vt:lpstr>2016 </vt:lpstr>
      <vt:lpstr>Sheet3</vt:lpstr>
      <vt:lpstr>P&amp;L(2016)</vt:lpstr>
      <vt:lpstr>P&amp;L (2017)</vt:lpstr>
      <vt:lpstr>Summary </vt:lpstr>
      <vt:lpstr>P&amp;L 201901 </vt:lpstr>
      <vt:lpstr>P&amp;L 201902</vt:lpstr>
      <vt:lpstr>P&amp;L 201903</vt:lpstr>
      <vt:lpstr>P&amp;L 201904</vt:lpstr>
      <vt:lpstr>P&amp;L 201905</vt:lpstr>
      <vt:lpstr>P&amp;L 201906</vt:lpstr>
      <vt:lpstr>P&amp;L 201907</vt:lpstr>
      <vt:lpstr>P&amp;L 201908</vt:lpstr>
      <vt:lpstr>P&amp;L 202409</vt:lpstr>
      <vt:lpstr>P&amp;L 202410</vt:lpstr>
      <vt:lpstr>P&amp;L 202411</vt:lpstr>
      <vt:lpstr>P&amp;L 202412</vt:lpstr>
      <vt:lpstr>P&amp;L 202501</vt:lpstr>
      <vt:lpstr>P&amp;L 202502</vt:lpstr>
      <vt:lpstr>P&amp;L 202503</vt:lpstr>
      <vt:lpstr>P&amp;L 202504</vt:lpstr>
      <vt:lpstr>P&amp;L 202505</vt:lpstr>
      <vt:lpstr>P&amp;L 202506</vt:lpstr>
      <vt:lpstr>P&amp;L 202507</vt:lpstr>
      <vt:lpstr>P&amp;L 202508</vt:lpstr>
      <vt:lpstr>P&amp;L 202509</vt:lpstr>
      <vt:lpstr>P&amp;L 202510</vt:lpstr>
      <vt:lpstr>P&amp;L 202511</vt:lpstr>
      <vt:lpstr>P&amp;L 202512</vt:lpstr>
      <vt:lpstr>P&amp;L 202601</vt:lpstr>
      <vt:lpstr>P&amp;L 202602</vt:lpstr>
      <vt:lpstr>P&amp;L 202603</vt:lpstr>
      <vt:lpstr>P&amp;L 202604</vt:lpstr>
      <vt:lpstr>P&amp;L 202605</vt:lpstr>
      <vt:lpstr>P&amp;L 202606</vt:lpstr>
      <vt:lpstr>'P&amp;L (2017)'!Print_Area</vt:lpstr>
      <vt:lpstr>'P&amp;L 201901 '!Print_Area</vt:lpstr>
      <vt:lpstr>'P&amp;L 201902'!Print_Area</vt:lpstr>
      <vt:lpstr>'P&amp;L 201903'!Print_Area</vt:lpstr>
      <vt:lpstr>'P&amp;L 201904'!Print_Area</vt:lpstr>
      <vt:lpstr>'P&amp;L 201905'!Print_Area</vt:lpstr>
      <vt:lpstr>'P&amp;L 201906'!Print_Area</vt:lpstr>
      <vt:lpstr>'P&amp;L 201907'!Print_Area</vt:lpstr>
      <vt:lpstr>'P&amp;L 201908'!Print_Area</vt:lpstr>
      <vt:lpstr>'P&amp;L 202409'!Print_Area</vt:lpstr>
      <vt:lpstr>'P&amp;L 202410'!Print_Area</vt:lpstr>
      <vt:lpstr>'P&amp;L 202411'!Print_Area</vt:lpstr>
      <vt:lpstr>'P&amp;L 202412'!Print_Area</vt:lpstr>
      <vt:lpstr>'P&amp;L 202501'!Print_Area</vt:lpstr>
      <vt:lpstr>'P&amp;L 202502'!Print_Area</vt:lpstr>
      <vt:lpstr>'P&amp;L 202503'!Print_Area</vt:lpstr>
      <vt:lpstr>'P&amp;L 202504'!Print_Area</vt:lpstr>
      <vt:lpstr>'P&amp;L 202505'!Print_Area</vt:lpstr>
      <vt:lpstr>'P&amp;L 202506'!Print_Area</vt:lpstr>
      <vt:lpstr>'P&amp;L 202507'!Print_Area</vt:lpstr>
      <vt:lpstr>'P&amp;L 202508'!Print_Area</vt:lpstr>
      <vt:lpstr>'P&amp;L 202509'!Print_Area</vt:lpstr>
      <vt:lpstr>'P&amp;L 202510'!Print_Area</vt:lpstr>
      <vt:lpstr>'P&amp;L 202511'!Print_Area</vt:lpstr>
      <vt:lpstr>'P&amp;L 202512'!Print_Area</vt:lpstr>
      <vt:lpstr>'P&amp;L 202601'!Print_Area</vt:lpstr>
      <vt:lpstr>'P&amp;L 202602'!Print_Area</vt:lpstr>
      <vt:lpstr>'P&amp;L 202603'!Print_Area</vt:lpstr>
      <vt:lpstr>'P&amp;L 202604'!Print_Area</vt:lpstr>
      <vt:lpstr>'P&amp;L 202605'!Print_Area</vt:lpstr>
      <vt:lpstr>'P&amp;L 202606'!Print_Area</vt:lpstr>
      <vt:lpstr>'P&amp;L(2016)'!Print_Area</vt:lpstr>
      <vt:lpstr>'Single Trip P&amp;L'!Print_Area</vt:lpstr>
      <vt:lpstr>'Single Trip P&amp;L'!Print_Titles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 Lin Lim</cp:lastModifiedBy>
  <cp:lastPrinted>2024-12-14T13:33:41Z</cp:lastPrinted>
  <dcterms:created xsi:type="dcterms:W3CDTF">2016-05-05T04:59:00Z</dcterms:created>
  <dcterms:modified xsi:type="dcterms:W3CDTF">2026-01-23T03:20:19Z</dcterms:modified>
</cp:coreProperties>
</file>