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ivotTables/pivotTable1.xml" ContentType="application/vnd.openxmlformats-officedocument.spreadsheetml.pivot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15B249C1-3BB3-43A4-AC59-A5304C84B394}" xr6:coauthVersionLast="47" xr6:coauthVersionMax="47" xr10:uidLastSave="{00000000-0000-0000-0000-000000000000}"/>
  <bookViews>
    <workbookView xWindow="24" yWindow="24" windowWidth="23016" windowHeight="12216" tabRatio="743" firstSheet="8" activeTab="9" xr2:uid="{00000000-000D-0000-FFFF-FFFF00000000}"/>
  </bookViews>
  <sheets>
    <sheet name="Sheet1" sheetId="1" state="hidden" r:id="rId1"/>
    <sheet name="Incl car" sheetId="2" state="hidden" r:id="rId2"/>
    <sheet name="Suspense Acc" sheetId="5" state="hidden" r:id="rId3"/>
    <sheet name="Provision" sheetId="3" state="hidden" r:id="rId4"/>
    <sheet name="YE 20170430 Depreciation" sheetId="4" state="hidden" r:id="rId5"/>
    <sheet name="Theft Trucks Write off" sheetId="8" state="hidden" r:id="rId6"/>
    <sheet name="YE 2019 Depreciation" sheetId="9" state="hidden" r:id="rId7"/>
    <sheet name="YE2019 Provision" sheetId="7" state="hidden" r:id="rId8"/>
    <sheet name="Pivot Summary" sheetId="22" r:id="rId9"/>
    <sheet name="YE 2024 Depreciation" sheetId="20" r:id="rId10"/>
    <sheet name="YE2024 Provision" sheetId="23" r:id="rId11"/>
    <sheet name="Sales of Truck Calculation " sheetId="25" r:id="rId12"/>
  </sheets>
  <definedNames>
    <definedName name="_xlnm._FilterDatabase" localSheetId="2" hidden="1">'Suspense Acc'!$A$3:$AL$11</definedName>
    <definedName name="_xlnm.Print_Area" localSheetId="1">'Incl car'!$A$1:$K$46</definedName>
    <definedName name="_xlnm.Print_Area" localSheetId="8">'Pivot Summary'!$A$1:$O$13</definedName>
    <definedName name="_xlnm.Print_Area" localSheetId="3">Provision!$A$1:$AI$41</definedName>
    <definedName name="_xlnm.Print_Area" localSheetId="11">'Sales of Truck Calculation '!$A$1:$D$10</definedName>
    <definedName name="_xlnm.Print_Area" localSheetId="0">Sheet1!$A$1:$K$45</definedName>
    <definedName name="_xlnm.Print_Area" localSheetId="2">'Suspense Acc'!$A$1:$AK$22</definedName>
    <definedName name="_xlnm.Print_Area" localSheetId="6">'YE 2019 Depreciation'!$A$30:$U$56</definedName>
    <definedName name="_xlnm.Print_Area" localSheetId="9">'YE 2024 Depreciation'!$A$1:$T$104</definedName>
    <definedName name="_xlnm.Print_Area" localSheetId="7">'YE2019 Provision'!$A$1:$Z$19</definedName>
    <definedName name="_xlnm.Print_Area" localSheetId="10">'YE2024 Provision'!$A$1:$B$21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0" i="20" l="1"/>
  <c r="G100" i="20"/>
  <c r="T99" i="20"/>
  <c r="G99" i="20"/>
  <c r="E4" i="25"/>
  <c r="E7" i="25" s="1"/>
  <c r="T86" i="20"/>
  <c r="G86" i="20"/>
  <c r="T72" i="20"/>
  <c r="G72" i="20"/>
  <c r="T71" i="20"/>
  <c r="G71" i="20"/>
  <c r="T73" i="20"/>
  <c r="G73" i="20"/>
  <c r="T70" i="20"/>
  <c r="G70" i="20"/>
  <c r="G54" i="20"/>
  <c r="G55" i="20"/>
  <c r="G56" i="20"/>
  <c r="G57" i="20"/>
  <c r="T55" i="20"/>
  <c r="T56" i="20"/>
  <c r="T54" i="20"/>
  <c r="G35" i="20"/>
  <c r="T35" i="20"/>
  <c r="G36" i="20"/>
  <c r="T36" i="20"/>
  <c r="G37" i="20"/>
  <c r="T37" i="20"/>
  <c r="G38" i="20"/>
  <c r="T38" i="20"/>
  <c r="G39" i="20"/>
  <c r="T39" i="20"/>
  <c r="G40" i="20"/>
  <c r="T40" i="20"/>
  <c r="G41" i="20"/>
  <c r="T41" i="20"/>
  <c r="B4" i="25"/>
  <c r="C4" i="25"/>
  <c r="D4" i="25"/>
  <c r="B7" i="25"/>
  <c r="C7" i="25"/>
  <c r="D7" i="25"/>
  <c r="B9" i="25" s="1"/>
  <c r="T101" i="20"/>
  <c r="G101" i="20"/>
  <c r="T98" i="20"/>
  <c r="G98" i="20"/>
  <c r="T85" i="20"/>
  <c r="G85" i="20"/>
  <c r="T53" i="20"/>
  <c r="G53" i="20"/>
  <c r="D18" i="23"/>
  <c r="E18" i="23"/>
  <c r="F18" i="23"/>
  <c r="G18" i="23"/>
  <c r="H18" i="23"/>
  <c r="I18" i="23"/>
  <c r="J18" i="23"/>
  <c r="K18" i="23"/>
  <c r="L18" i="23"/>
  <c r="M18" i="23"/>
  <c r="N18" i="23"/>
  <c r="C18" i="23"/>
  <c r="T97" i="20" l="1"/>
  <c r="G97" i="20"/>
  <c r="T84" i="20"/>
  <c r="G84" i="20"/>
  <c r="T68" i="20"/>
  <c r="G68" i="20"/>
  <c r="T69" i="20"/>
  <c r="G69" i="20"/>
  <c r="T51" i="20"/>
  <c r="G51" i="20"/>
  <c r="T50" i="20"/>
  <c r="G50" i="20"/>
  <c r="T20" i="20" l="1"/>
  <c r="G20" i="20"/>
  <c r="S103" i="20"/>
  <c r="R103" i="20"/>
  <c r="Q103" i="20"/>
  <c r="P103" i="20"/>
  <c r="O103" i="20"/>
  <c r="N103" i="20"/>
  <c r="M103" i="20"/>
  <c r="L103" i="20"/>
  <c r="K103" i="20"/>
  <c r="J103" i="20"/>
  <c r="I103" i="20"/>
  <c r="H103" i="20"/>
  <c r="F103" i="20"/>
  <c r="T102" i="20"/>
  <c r="G102" i="20"/>
  <c r="T96" i="20"/>
  <c r="G96" i="20"/>
  <c r="T95" i="20"/>
  <c r="G95" i="20"/>
  <c r="T94" i="20"/>
  <c r="G94" i="20"/>
  <c r="T93" i="20"/>
  <c r="G93" i="20"/>
  <c r="T92" i="20"/>
  <c r="G92" i="20"/>
  <c r="T91" i="20"/>
  <c r="G91" i="20"/>
  <c r="T90" i="20"/>
  <c r="G90" i="20"/>
  <c r="T89" i="20"/>
  <c r="G89" i="20"/>
  <c r="T88" i="20"/>
  <c r="G88" i="20"/>
  <c r="T87" i="20"/>
  <c r="G87" i="20"/>
  <c r="T83" i="20"/>
  <c r="G83" i="20"/>
  <c r="T82" i="20"/>
  <c r="G82" i="20"/>
  <c r="T81" i="20"/>
  <c r="G81" i="20"/>
  <c r="T80" i="20"/>
  <c r="G80" i="20"/>
  <c r="T79" i="20"/>
  <c r="G79" i="20"/>
  <c r="T78" i="20"/>
  <c r="G78" i="20"/>
  <c r="T77" i="20"/>
  <c r="G77" i="20"/>
  <c r="T76" i="20"/>
  <c r="G76" i="20"/>
  <c r="T75" i="20"/>
  <c r="G75" i="20"/>
  <c r="T74" i="20"/>
  <c r="G74" i="20"/>
  <c r="T67" i="20"/>
  <c r="G67" i="20"/>
  <c r="T66" i="20"/>
  <c r="G66" i="20"/>
  <c r="T65" i="20"/>
  <c r="G65" i="20"/>
  <c r="T64" i="20"/>
  <c r="G64" i="20"/>
  <c r="T63" i="20"/>
  <c r="G63" i="20"/>
  <c r="T62" i="20"/>
  <c r="G62" i="20"/>
  <c r="T61" i="20"/>
  <c r="G61" i="20"/>
  <c r="T60" i="20"/>
  <c r="G60" i="20"/>
  <c r="T59" i="20"/>
  <c r="G59" i="20"/>
  <c r="T58" i="20"/>
  <c r="G58" i="20"/>
  <c r="T57" i="20"/>
  <c r="T52" i="20"/>
  <c r="G52" i="20"/>
  <c r="T49" i="20"/>
  <c r="G49" i="20"/>
  <c r="T48" i="20"/>
  <c r="G48" i="20"/>
  <c r="T47" i="20"/>
  <c r="G47" i="20"/>
  <c r="T46" i="20"/>
  <c r="G46" i="20"/>
  <c r="T45" i="20"/>
  <c r="G45" i="20"/>
  <c r="T44" i="20"/>
  <c r="G44" i="20"/>
  <c r="T43" i="20"/>
  <c r="G43" i="20"/>
  <c r="T42" i="20"/>
  <c r="G42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F29" i="20"/>
  <c r="G28" i="20"/>
  <c r="G27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F22" i="20"/>
  <c r="T21" i="20"/>
  <c r="G21" i="20"/>
  <c r="T19" i="20"/>
  <c r="G19" i="20"/>
  <c r="T18" i="20"/>
  <c r="G18" i="20"/>
  <c r="T17" i="20"/>
  <c r="G17" i="20"/>
  <c r="T16" i="20"/>
  <c r="G16" i="20"/>
  <c r="T15" i="20"/>
  <c r="T14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T9" i="20"/>
  <c r="G9" i="20"/>
  <c r="T8" i="20"/>
  <c r="G8" i="20"/>
  <c r="G7" i="20"/>
  <c r="G29" i="20" l="1"/>
  <c r="G22" i="20"/>
  <c r="T10" i="20"/>
  <c r="S107" i="20"/>
  <c r="G10" i="20"/>
  <c r="N24" i="20"/>
  <c r="N31" i="20" s="1"/>
  <c r="F107" i="20"/>
  <c r="T103" i="20"/>
  <c r="I107" i="20"/>
  <c r="S24" i="20"/>
  <c r="S31" i="20" s="1"/>
  <c r="Q24" i="20"/>
  <c r="Q31" i="20" s="1"/>
  <c r="H24" i="20"/>
  <c r="H31" i="20" s="1"/>
  <c r="G103" i="20"/>
  <c r="R24" i="20"/>
  <c r="R31" i="20" s="1"/>
  <c r="H107" i="20"/>
  <c r="L24" i="20"/>
  <c r="L31" i="20" s="1"/>
  <c r="O107" i="20"/>
  <c r="R107" i="20"/>
  <c r="Q107" i="20"/>
  <c r="M24" i="20"/>
  <c r="M31" i="20" s="1"/>
  <c r="P24" i="20"/>
  <c r="P31" i="20" s="1"/>
  <c r="J24" i="20"/>
  <c r="J31" i="20" s="1"/>
  <c r="K24" i="20"/>
  <c r="K31" i="20" s="1"/>
  <c r="T22" i="20"/>
  <c r="J107" i="20"/>
  <c r="K107" i="20"/>
  <c r="I24" i="20"/>
  <c r="I31" i="20" s="1"/>
  <c r="M107" i="20"/>
  <c r="N107" i="20"/>
  <c r="L107" i="20"/>
  <c r="P107" i="20"/>
  <c r="O24" i="20"/>
  <c r="O31" i="20" s="1"/>
  <c r="G107" i="20" l="1"/>
  <c r="T107" i="20"/>
  <c r="T24" i="20"/>
  <c r="T31" i="20"/>
  <c r="F56" i="9" l="1"/>
  <c r="J56" i="9"/>
  <c r="K56" i="9"/>
  <c r="L56" i="9"/>
  <c r="M56" i="9"/>
  <c r="N56" i="9"/>
  <c r="O56" i="9"/>
  <c r="P56" i="9"/>
  <c r="Q56" i="9"/>
  <c r="R56" i="9"/>
  <c r="S56" i="9"/>
  <c r="T56" i="9"/>
  <c r="I56" i="9"/>
  <c r="U32" i="9" l="1"/>
  <c r="G32" i="9"/>
  <c r="U31" i="9"/>
  <c r="G31" i="9"/>
  <c r="U34" i="9"/>
  <c r="G34" i="9"/>
  <c r="U49" i="9" l="1"/>
  <c r="G49" i="9"/>
  <c r="U48" i="9"/>
  <c r="G48" i="9"/>
  <c r="AL18" i="7" l="1"/>
  <c r="AK18" i="7"/>
  <c r="AJ18" i="7"/>
  <c r="AI18" i="7"/>
  <c r="AH18" i="7"/>
  <c r="AG18" i="7"/>
  <c r="AF18" i="7"/>
  <c r="AE18" i="7"/>
  <c r="AD18" i="7"/>
  <c r="AC18" i="7"/>
  <c r="AB18" i="7"/>
  <c r="AA18" i="7"/>
  <c r="AM17" i="7"/>
  <c r="AM9" i="7"/>
  <c r="AM15" i="7"/>
  <c r="AM11" i="7"/>
  <c r="U39" i="9" l="1"/>
  <c r="G39" i="9"/>
  <c r="U54" i="9"/>
  <c r="G54" i="9"/>
  <c r="U53" i="9" l="1"/>
  <c r="G53" i="9"/>
  <c r="U52" i="9" l="1"/>
  <c r="G52" i="9"/>
  <c r="U46" i="9" l="1"/>
  <c r="G46" i="9"/>
  <c r="U47" i="9"/>
  <c r="G47" i="9"/>
  <c r="T19" i="9" l="1"/>
  <c r="S19" i="9"/>
  <c r="R19" i="9"/>
  <c r="Q19" i="9"/>
  <c r="P19" i="9"/>
  <c r="O19" i="9"/>
  <c r="N19" i="9"/>
  <c r="M19" i="9"/>
  <c r="L19" i="9"/>
  <c r="K19" i="9"/>
  <c r="J19" i="9"/>
  <c r="I19" i="9"/>
  <c r="G19" i="9"/>
  <c r="U19" i="9" l="1"/>
  <c r="U51" i="9"/>
  <c r="G51" i="9"/>
  <c r="U42" i="9"/>
  <c r="G42" i="9"/>
  <c r="U37" i="9"/>
  <c r="G37" i="9"/>
  <c r="U38" i="9"/>
  <c r="G38" i="9"/>
  <c r="U45" i="9"/>
  <c r="G45" i="9"/>
  <c r="V18" i="7" l="1"/>
  <c r="W18" i="7"/>
  <c r="X18" i="7"/>
  <c r="Y18" i="7"/>
  <c r="Z18" i="7"/>
  <c r="U43" i="9" l="1"/>
  <c r="G43" i="9"/>
  <c r="U50" i="9"/>
  <c r="G50" i="9"/>
  <c r="U44" i="9" l="1"/>
  <c r="G44" i="9"/>
  <c r="L18" i="9" l="1"/>
  <c r="K18" i="9"/>
  <c r="J18" i="9"/>
  <c r="I18" i="9"/>
  <c r="L17" i="9"/>
  <c r="K17" i="9"/>
  <c r="J17" i="9"/>
  <c r="I17" i="9"/>
  <c r="L16" i="9"/>
  <c r="K16" i="9"/>
  <c r="J16" i="9"/>
  <c r="I16" i="9"/>
  <c r="L15" i="9"/>
  <c r="K15" i="9"/>
  <c r="J15" i="9"/>
  <c r="I15" i="9"/>
  <c r="U41" i="9"/>
  <c r="G41" i="9"/>
  <c r="G55" i="9"/>
  <c r="U40" i="9"/>
  <c r="G40" i="9"/>
  <c r="U36" i="9"/>
  <c r="G36" i="9"/>
  <c r="G58" i="9"/>
  <c r="U35" i="9"/>
  <c r="G35" i="9"/>
  <c r="G57" i="9"/>
  <c r="U33" i="9"/>
  <c r="G33" i="9"/>
  <c r="T27" i="9"/>
  <c r="S27" i="9"/>
  <c r="R27" i="9"/>
  <c r="Q27" i="9"/>
  <c r="P27" i="9"/>
  <c r="O27" i="9"/>
  <c r="N27" i="9"/>
  <c r="M27" i="9"/>
  <c r="L27" i="9"/>
  <c r="K27" i="9"/>
  <c r="J27" i="9"/>
  <c r="I27" i="9"/>
  <c r="F27" i="9"/>
  <c r="U26" i="9"/>
  <c r="U27" i="9" s="1"/>
  <c r="G26" i="9"/>
  <c r="G27" i="9" s="1"/>
  <c r="F21" i="9"/>
  <c r="T20" i="9"/>
  <c r="S20" i="9"/>
  <c r="R20" i="9"/>
  <c r="Q20" i="9"/>
  <c r="P20" i="9"/>
  <c r="O20" i="9"/>
  <c r="N20" i="9"/>
  <c r="M20" i="9"/>
  <c r="G20" i="9"/>
  <c r="T18" i="9"/>
  <c r="S18" i="9"/>
  <c r="R18" i="9"/>
  <c r="Q18" i="9"/>
  <c r="P18" i="9"/>
  <c r="O18" i="9"/>
  <c r="N18" i="9"/>
  <c r="M18" i="9"/>
  <c r="G18" i="9"/>
  <c r="T17" i="9"/>
  <c r="S17" i="9"/>
  <c r="R17" i="9"/>
  <c r="Q17" i="9"/>
  <c r="P17" i="9"/>
  <c r="O17" i="9"/>
  <c r="N17" i="9"/>
  <c r="M17" i="9"/>
  <c r="G17" i="9"/>
  <c r="T16" i="9"/>
  <c r="S16" i="9"/>
  <c r="R16" i="9"/>
  <c r="Q16" i="9"/>
  <c r="P16" i="9"/>
  <c r="O16" i="9"/>
  <c r="N16" i="9"/>
  <c r="M16" i="9"/>
  <c r="G16" i="9"/>
  <c r="T15" i="9"/>
  <c r="S15" i="9"/>
  <c r="R15" i="9"/>
  <c r="Q15" i="9"/>
  <c r="P15" i="9"/>
  <c r="O15" i="9"/>
  <c r="N15" i="9"/>
  <c r="M15" i="9"/>
  <c r="G15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/>
  <c r="U10" i="9"/>
  <c r="G10" i="9"/>
  <c r="U9" i="9"/>
  <c r="G9" i="9"/>
  <c r="U8" i="9"/>
  <c r="G8" i="9"/>
  <c r="U7" i="9"/>
  <c r="G7" i="9"/>
  <c r="F61" i="9" l="1"/>
  <c r="L21" i="9"/>
  <c r="I21" i="9"/>
  <c r="I23" i="9" s="1"/>
  <c r="L23" i="9"/>
  <c r="T21" i="9"/>
  <c r="T23" i="9" s="1"/>
  <c r="P21" i="9"/>
  <c r="P23" i="9" s="1"/>
  <c r="M21" i="9"/>
  <c r="M61" i="9" s="1"/>
  <c r="Q21" i="9"/>
  <c r="Q23" i="9" s="1"/>
  <c r="U11" i="9"/>
  <c r="U17" i="9"/>
  <c r="U20" i="9"/>
  <c r="G11" i="9"/>
  <c r="L61" i="9"/>
  <c r="J21" i="9"/>
  <c r="J23" i="9" s="1"/>
  <c r="N21" i="9"/>
  <c r="N23" i="9" s="1"/>
  <c r="R21" i="9"/>
  <c r="R23" i="9" s="1"/>
  <c r="G56" i="9"/>
  <c r="I61" i="9"/>
  <c r="G21" i="9"/>
  <c r="K21" i="9"/>
  <c r="K61" i="9" s="1"/>
  <c r="O21" i="9"/>
  <c r="O23" i="9" s="1"/>
  <c r="S21" i="9"/>
  <c r="S23" i="9" s="1"/>
  <c r="U16" i="9"/>
  <c r="U18" i="9"/>
  <c r="U15" i="9"/>
  <c r="F9" i="8"/>
  <c r="G9" i="8"/>
  <c r="F19" i="8"/>
  <c r="G19" i="8"/>
  <c r="H9" i="8" l="1"/>
  <c r="H19" i="8"/>
  <c r="K23" i="9"/>
  <c r="M23" i="9"/>
  <c r="J61" i="9"/>
  <c r="Q61" i="9"/>
  <c r="S61" i="9"/>
  <c r="N61" i="9"/>
  <c r="U21" i="9"/>
  <c r="G61" i="9"/>
  <c r="O61" i="9"/>
  <c r="P61" i="9" l="1"/>
  <c r="U23" i="9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M31" i="7"/>
  <c r="D31" i="7"/>
  <c r="E31" i="7"/>
  <c r="F31" i="7"/>
  <c r="G31" i="7"/>
  <c r="H31" i="7"/>
  <c r="I31" i="7"/>
  <c r="J31" i="7"/>
  <c r="K31" i="7"/>
  <c r="L31" i="7"/>
  <c r="C31" i="7"/>
  <c r="R61" i="9" l="1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C18" i="7"/>
  <c r="T61" i="9" l="1"/>
  <c r="U55" i="9"/>
  <c r="U56" i="9" l="1"/>
  <c r="U61" i="9" s="1"/>
  <c r="G28" i="3"/>
  <c r="F28" i="3"/>
  <c r="AI21" i="3" l="1"/>
  <c r="AH21" i="3"/>
  <c r="AG21" i="3"/>
  <c r="AF21" i="3"/>
  <c r="AE21" i="3"/>
  <c r="AD21" i="3"/>
  <c r="AC21" i="3"/>
  <c r="AB21" i="3"/>
  <c r="AA21" i="3"/>
  <c r="Z21" i="3"/>
  <c r="Y21" i="3"/>
  <c r="X21" i="3"/>
  <c r="AG40" i="3" l="1"/>
  <c r="AH40" i="3"/>
  <c r="AI40" i="3"/>
  <c r="Y40" i="3"/>
  <c r="Z40" i="3"/>
  <c r="AA40" i="3"/>
  <c r="AB40" i="3"/>
  <c r="AC40" i="3"/>
  <c r="AD40" i="3"/>
  <c r="AE40" i="3"/>
  <c r="AF40" i="3"/>
  <c r="X40" i="3"/>
  <c r="G38" i="3"/>
  <c r="G37" i="3"/>
  <c r="Y10" i="3"/>
  <c r="Z10" i="3"/>
  <c r="AA10" i="3"/>
  <c r="AB10" i="3"/>
  <c r="AC10" i="3"/>
  <c r="AD10" i="3"/>
  <c r="AE10" i="3"/>
  <c r="AF10" i="3"/>
  <c r="AG10" i="3"/>
  <c r="X10" i="3"/>
  <c r="G9" i="3"/>
  <c r="G8" i="3"/>
  <c r="R27" i="3"/>
  <c r="S27" i="3" s="1"/>
  <c r="T27" i="3" s="1"/>
  <c r="U27" i="3" s="1"/>
  <c r="L27" i="3"/>
  <c r="M27" i="3" s="1"/>
  <c r="N27" i="3" s="1"/>
  <c r="O27" i="3" s="1"/>
  <c r="G27" i="3"/>
  <c r="F27" i="3"/>
  <c r="AK21" i="5" l="1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I20" i="5"/>
  <c r="I19" i="5"/>
  <c r="I18" i="5"/>
  <c r="I17" i="5"/>
  <c r="I16" i="5"/>
  <c r="H16" i="5"/>
  <c r="AJ11" i="5"/>
  <c r="AK11" i="5"/>
  <c r="I5" i="5"/>
  <c r="H5" i="5"/>
  <c r="H8" i="5"/>
  <c r="H7" i="5"/>
  <c r="H6" i="5"/>
  <c r="I7" i="5"/>
  <c r="I8" i="5"/>
  <c r="H4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L11" i="5"/>
  <c r="I6" i="5"/>
  <c r="I4" i="5"/>
  <c r="G36" i="3"/>
  <c r="G35" i="3"/>
  <c r="G34" i="3"/>
  <c r="G33" i="3"/>
  <c r="G29" i="3"/>
  <c r="G26" i="3"/>
  <c r="G25" i="3"/>
  <c r="G24" i="3"/>
  <c r="G17" i="3"/>
  <c r="G16" i="3"/>
  <c r="G15" i="3"/>
  <c r="G14" i="3"/>
  <c r="G7" i="3"/>
  <c r="G6" i="3"/>
  <c r="G5" i="3"/>
  <c r="G4" i="3"/>
  <c r="M40" i="3"/>
  <c r="N40" i="3"/>
  <c r="O40" i="3"/>
  <c r="P40" i="3"/>
  <c r="Q40" i="3"/>
  <c r="R40" i="3"/>
  <c r="S40" i="3"/>
  <c r="T40" i="3"/>
  <c r="U40" i="3"/>
  <c r="V40" i="3"/>
  <c r="W40" i="3"/>
  <c r="L40" i="3"/>
  <c r="AC30" i="3"/>
  <c r="AD30" i="3"/>
  <c r="AE30" i="3"/>
  <c r="AF30" i="3"/>
  <c r="AG30" i="3"/>
  <c r="AH30" i="3"/>
  <c r="AI30" i="3"/>
  <c r="W30" i="3"/>
  <c r="X30" i="3"/>
  <c r="Y30" i="3"/>
  <c r="Z30" i="3"/>
  <c r="AA30" i="3"/>
  <c r="AB30" i="3"/>
  <c r="V30" i="3"/>
  <c r="G40" i="3" l="1"/>
  <c r="G10" i="3"/>
  <c r="G30" i="3"/>
  <c r="I21" i="5"/>
  <c r="I11" i="5"/>
  <c r="N11" i="5"/>
  <c r="M11" i="5"/>
  <c r="V21" i="3"/>
  <c r="W21" i="3"/>
  <c r="O11" i="5" l="1"/>
  <c r="T7" i="4"/>
  <c r="H19" i="4"/>
  <c r="I19" i="4"/>
  <c r="J19" i="4"/>
  <c r="K19" i="4"/>
  <c r="L19" i="4"/>
  <c r="M19" i="4"/>
  <c r="N19" i="4"/>
  <c r="O19" i="4"/>
  <c r="P19" i="4"/>
  <c r="Q19" i="4"/>
  <c r="R19" i="4"/>
  <c r="S19" i="4"/>
  <c r="E19" i="4"/>
  <c r="T18" i="4"/>
  <c r="T19" i="4" s="1"/>
  <c r="H27" i="4"/>
  <c r="G27" i="4"/>
  <c r="I27" i="4"/>
  <c r="J27" i="4"/>
  <c r="K27" i="4"/>
  <c r="L27" i="4"/>
  <c r="M27" i="4"/>
  <c r="N27" i="4"/>
  <c r="O27" i="4"/>
  <c r="P27" i="4"/>
  <c r="Q27" i="4"/>
  <c r="R27" i="4"/>
  <c r="S27" i="4"/>
  <c r="E27" i="4"/>
  <c r="E14" i="4"/>
  <c r="H8" i="4"/>
  <c r="I8" i="4"/>
  <c r="J8" i="4"/>
  <c r="E8" i="4"/>
  <c r="G18" i="4"/>
  <c r="G19" i="4" s="1"/>
  <c r="F18" i="4"/>
  <c r="F19" i="4" s="1"/>
  <c r="S8" i="4"/>
  <c r="R8" i="4"/>
  <c r="Q8" i="4"/>
  <c r="P8" i="4"/>
  <c r="O8" i="4"/>
  <c r="N8" i="4"/>
  <c r="M8" i="4"/>
  <c r="L8" i="4"/>
  <c r="G7" i="4"/>
  <c r="G8" i="4" s="1"/>
  <c r="F7" i="4"/>
  <c r="F8" i="4" s="1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S12" i="4"/>
  <c r="R12" i="4"/>
  <c r="R14" i="4" s="1"/>
  <c r="Q12" i="4"/>
  <c r="Q14" i="4" s="1"/>
  <c r="P12" i="4"/>
  <c r="O12" i="4"/>
  <c r="N12" i="4"/>
  <c r="M12" i="4"/>
  <c r="L12" i="4"/>
  <c r="K12" i="4"/>
  <c r="J12" i="4"/>
  <c r="J14" i="4" s="1"/>
  <c r="I12" i="4"/>
  <c r="I14" i="4" s="1"/>
  <c r="H12" i="4"/>
  <c r="G12" i="4"/>
  <c r="F12" i="4"/>
  <c r="T26" i="4"/>
  <c r="F26" i="4"/>
  <c r="T25" i="4"/>
  <c r="F25" i="4"/>
  <c r="T24" i="4"/>
  <c r="F24" i="4"/>
  <c r="T23" i="4"/>
  <c r="F23" i="4"/>
  <c r="F27" i="4" s="1"/>
  <c r="M14" i="4" l="1"/>
  <c r="N14" i="4"/>
  <c r="F14" i="4"/>
  <c r="F31" i="4" s="1"/>
  <c r="P11" i="5"/>
  <c r="T13" i="4"/>
  <c r="E31" i="4"/>
  <c r="T27" i="4"/>
  <c r="I31" i="4"/>
  <c r="M31" i="4"/>
  <c r="G14" i="4"/>
  <c r="G31" i="4" s="1"/>
  <c r="K14" i="4"/>
  <c r="O14" i="4"/>
  <c r="O31" i="4" s="1"/>
  <c r="S14" i="4"/>
  <c r="S31" i="4" s="1"/>
  <c r="Q31" i="4"/>
  <c r="T12" i="4"/>
  <c r="L14" i="4"/>
  <c r="L31" i="4" s="1"/>
  <c r="P14" i="4"/>
  <c r="P31" i="4" s="1"/>
  <c r="T8" i="4"/>
  <c r="K8" i="4"/>
  <c r="R31" i="4"/>
  <c r="N31" i="4"/>
  <c r="J31" i="4"/>
  <c r="H14" i="4"/>
  <c r="H31" i="4" s="1"/>
  <c r="T14" i="4" l="1"/>
  <c r="T31" i="4" s="1"/>
  <c r="Q11" i="5"/>
  <c r="K31" i="4"/>
  <c r="R11" i="5" l="1"/>
  <c r="F34" i="3"/>
  <c r="F33" i="3"/>
  <c r="H30" i="3"/>
  <c r="F29" i="3"/>
  <c r="R26" i="3"/>
  <c r="S26" i="3" s="1"/>
  <c r="T26" i="3" s="1"/>
  <c r="L26" i="3"/>
  <c r="M26" i="3" s="1"/>
  <c r="N26" i="3" s="1"/>
  <c r="F26" i="3"/>
  <c r="I25" i="3"/>
  <c r="J25" i="3" s="1"/>
  <c r="K25" i="3" s="1"/>
  <c r="L25" i="3" s="1"/>
  <c r="F25" i="3"/>
  <c r="O24" i="3"/>
  <c r="P24" i="3" s="1"/>
  <c r="Q24" i="3" s="1"/>
  <c r="I24" i="3"/>
  <c r="F24" i="3"/>
  <c r="L17" i="3"/>
  <c r="M17" i="3" s="1"/>
  <c r="N17" i="3" s="1"/>
  <c r="F17" i="3"/>
  <c r="L16" i="3"/>
  <c r="M16" i="3" s="1"/>
  <c r="N16" i="3" s="1"/>
  <c r="O16" i="3" s="1"/>
  <c r="P16" i="3" s="1"/>
  <c r="Q16" i="3" s="1"/>
  <c r="R16" i="3" s="1"/>
  <c r="S16" i="3" s="1"/>
  <c r="F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F15" i="3"/>
  <c r="I14" i="3"/>
  <c r="J14" i="3" s="1"/>
  <c r="K14" i="3" s="1"/>
  <c r="F14" i="3"/>
  <c r="W10" i="3"/>
  <c r="V10" i="3"/>
  <c r="U10" i="3"/>
  <c r="J10" i="3"/>
  <c r="K7" i="3"/>
  <c r="L7" i="3" s="1"/>
  <c r="M7" i="3" s="1"/>
  <c r="N7" i="3" s="1"/>
  <c r="O7" i="3" s="1"/>
  <c r="P7" i="3" s="1"/>
  <c r="Q7" i="3" s="1"/>
  <c r="R7" i="3" s="1"/>
  <c r="S7" i="3" s="1"/>
  <c r="T7" i="3" s="1"/>
  <c r="E7" i="3"/>
  <c r="F7" i="3" s="1"/>
  <c r="K6" i="3"/>
  <c r="L6" i="3" s="1"/>
  <c r="M6" i="3" s="1"/>
  <c r="N6" i="3" s="1"/>
  <c r="O6" i="3" s="1"/>
  <c r="P6" i="3" s="1"/>
  <c r="Q6" i="3" s="1"/>
  <c r="R6" i="3" s="1"/>
  <c r="S6" i="3" s="1"/>
  <c r="T6" i="3" s="1"/>
  <c r="E6" i="3"/>
  <c r="F6" i="3" s="1"/>
  <c r="K5" i="3"/>
  <c r="L5" i="3" s="1"/>
  <c r="M5" i="3" s="1"/>
  <c r="N5" i="3" s="1"/>
  <c r="O5" i="3" s="1"/>
  <c r="P5" i="3" s="1"/>
  <c r="Q5" i="3" s="1"/>
  <c r="R5" i="3" s="1"/>
  <c r="S5" i="3" s="1"/>
  <c r="T5" i="3" s="1"/>
  <c r="E5" i="3"/>
  <c r="F5" i="3" s="1"/>
  <c r="K4" i="3"/>
  <c r="E4" i="3"/>
  <c r="F4" i="3" s="1"/>
  <c r="S11" i="5" l="1"/>
  <c r="G21" i="3"/>
  <c r="L14" i="3"/>
  <c r="K21" i="3"/>
  <c r="T16" i="3"/>
  <c r="I30" i="3"/>
  <c r="K10" i="3"/>
  <c r="J24" i="3"/>
  <c r="F10" i="3"/>
  <c r="S30" i="3"/>
  <c r="O17" i="3"/>
  <c r="P17" i="3" s="1"/>
  <c r="Q17" i="3" s="1"/>
  <c r="R17" i="3" s="1"/>
  <c r="S17" i="3" s="1"/>
  <c r="T17" i="3" s="1"/>
  <c r="U17" i="3" s="1"/>
  <c r="R24" i="3"/>
  <c r="O26" i="3"/>
  <c r="U26" i="3"/>
  <c r="L4" i="3"/>
  <c r="W7" i="2"/>
  <c r="X7" i="2"/>
  <c r="Y7" i="2"/>
  <c r="Z7" i="2"/>
  <c r="AA7" i="2"/>
  <c r="AB7" i="2"/>
  <c r="AC7" i="2"/>
  <c r="AD7" i="2"/>
  <c r="AE7" i="2"/>
  <c r="AF7" i="2"/>
  <c r="AG7" i="2"/>
  <c r="V7" i="2"/>
  <c r="AF12" i="2"/>
  <c r="AF11" i="2"/>
  <c r="U30" i="3" l="1"/>
  <c r="T11" i="5"/>
  <c r="S21" i="3"/>
  <c r="U16" i="3"/>
  <c r="U21" i="3" s="1"/>
  <c r="T21" i="3"/>
  <c r="M14" i="3"/>
  <c r="L21" i="3"/>
  <c r="T30" i="3"/>
  <c r="M30" i="3"/>
  <c r="J30" i="3"/>
  <c r="K24" i="3"/>
  <c r="O30" i="3"/>
  <c r="M4" i="3"/>
  <c r="L10" i="3"/>
  <c r="P30" i="3"/>
  <c r="N30" i="3"/>
  <c r="T42" i="2"/>
  <c r="S42" i="2"/>
  <c r="R42" i="2"/>
  <c r="Q42" i="2"/>
  <c r="P42" i="2"/>
  <c r="O42" i="2"/>
  <c r="N42" i="2"/>
  <c r="M42" i="2"/>
  <c r="L42" i="2"/>
  <c r="K42" i="2"/>
  <c r="G42" i="2"/>
  <c r="F42" i="2"/>
  <c r="E44" i="2"/>
  <c r="T43" i="2"/>
  <c r="S43" i="2"/>
  <c r="R43" i="2"/>
  <c r="G43" i="2"/>
  <c r="F43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6" i="2"/>
  <c r="S35" i="2"/>
  <c r="R35" i="2"/>
  <c r="Q35" i="2"/>
  <c r="P35" i="2"/>
  <c r="O35" i="2"/>
  <c r="N35" i="2"/>
  <c r="M35" i="2"/>
  <c r="L35" i="2"/>
  <c r="K35" i="2"/>
  <c r="J35" i="2"/>
  <c r="I35" i="2"/>
  <c r="H35" i="2"/>
  <c r="F35" i="2"/>
  <c r="S34" i="2"/>
  <c r="R34" i="2"/>
  <c r="Q34" i="2"/>
  <c r="P34" i="2"/>
  <c r="O34" i="2"/>
  <c r="N34" i="2"/>
  <c r="M34" i="2"/>
  <c r="L34" i="2"/>
  <c r="K34" i="2"/>
  <c r="J34" i="2"/>
  <c r="I34" i="2"/>
  <c r="H34" i="2"/>
  <c r="F34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S32" i="2"/>
  <c r="R32" i="2"/>
  <c r="Q32" i="2"/>
  <c r="P32" i="2"/>
  <c r="O32" i="2"/>
  <c r="N32" i="2"/>
  <c r="M32" i="2"/>
  <c r="L32" i="2"/>
  <c r="K32" i="2"/>
  <c r="J32" i="2"/>
  <c r="I32" i="2"/>
  <c r="H32" i="2"/>
  <c r="F32" i="2"/>
  <c r="T28" i="2"/>
  <c r="F28" i="2"/>
  <c r="T27" i="2"/>
  <c r="F27" i="2"/>
  <c r="V24" i="2"/>
  <c r="H24" i="2"/>
  <c r="R23" i="2"/>
  <c r="S23" i="2" s="1"/>
  <c r="T23" i="2" s="1"/>
  <c r="U23" i="2" s="1"/>
  <c r="L23" i="2"/>
  <c r="M23" i="2" s="1"/>
  <c r="N23" i="2" s="1"/>
  <c r="O23" i="2" s="1"/>
  <c r="F23" i="2"/>
  <c r="R22" i="2"/>
  <c r="S22" i="2" s="1"/>
  <c r="L22" i="2"/>
  <c r="M22" i="2" s="1"/>
  <c r="F22" i="2"/>
  <c r="O21" i="2"/>
  <c r="I21" i="2"/>
  <c r="F21" i="2"/>
  <c r="O20" i="2"/>
  <c r="P20" i="2" s="1"/>
  <c r="Q20" i="2" s="1"/>
  <c r="I20" i="2"/>
  <c r="I24" i="2" s="1"/>
  <c r="F20" i="2"/>
  <c r="L17" i="2"/>
  <c r="M17" i="2" s="1"/>
  <c r="F17" i="2"/>
  <c r="L16" i="2"/>
  <c r="M16" i="2" s="1"/>
  <c r="F16" i="2"/>
  <c r="I12" i="2"/>
  <c r="J12" i="2" s="1"/>
  <c r="K12" i="2" s="1"/>
  <c r="L12" i="2" s="1"/>
  <c r="F12" i="2"/>
  <c r="I11" i="2"/>
  <c r="J11" i="2" s="1"/>
  <c r="K11" i="2" s="1"/>
  <c r="L11" i="2" s="1"/>
  <c r="M11" i="2" s="1"/>
  <c r="N11" i="2" s="1"/>
  <c r="O11" i="2" s="1"/>
  <c r="P11" i="2" s="1"/>
  <c r="Q11" i="2" s="1"/>
  <c r="R11" i="2" s="1"/>
  <c r="F11" i="2"/>
  <c r="U7" i="2"/>
  <c r="J7" i="2"/>
  <c r="K6" i="2"/>
  <c r="L6" i="2" s="1"/>
  <c r="M6" i="2" s="1"/>
  <c r="N6" i="2" s="1"/>
  <c r="O6" i="2" s="1"/>
  <c r="P6" i="2" s="1"/>
  <c r="Q6" i="2" s="1"/>
  <c r="R6" i="2" s="1"/>
  <c r="S6" i="2" s="1"/>
  <c r="T6" i="2" s="1"/>
  <c r="E6" i="2"/>
  <c r="F6" i="2" s="1"/>
  <c r="K5" i="2"/>
  <c r="E5" i="2"/>
  <c r="F5" i="2" s="1"/>
  <c r="K4" i="2"/>
  <c r="L4" i="2" s="1"/>
  <c r="M4" i="2" s="1"/>
  <c r="N4" i="2" s="1"/>
  <c r="O4" i="2" s="1"/>
  <c r="P4" i="2" s="1"/>
  <c r="Q4" i="2" s="1"/>
  <c r="R4" i="2" s="1"/>
  <c r="S4" i="2" s="1"/>
  <c r="T4" i="2" s="1"/>
  <c r="E4" i="2"/>
  <c r="F4" i="2" s="1"/>
  <c r="K3" i="2"/>
  <c r="L3" i="2" s="1"/>
  <c r="E3" i="2"/>
  <c r="F3" i="2" s="1"/>
  <c r="T34" i="2" l="1"/>
  <c r="T31" i="2" s="1"/>
  <c r="U31" i="2" s="1"/>
  <c r="S24" i="2"/>
  <c r="K44" i="2"/>
  <c r="O44" i="2"/>
  <c r="S44" i="2"/>
  <c r="V11" i="5"/>
  <c r="U11" i="5"/>
  <c r="N14" i="3"/>
  <c r="M21" i="3"/>
  <c r="L24" i="3"/>
  <c r="L30" i="3" s="1"/>
  <c r="K30" i="3"/>
  <c r="R30" i="3"/>
  <c r="Q30" i="3"/>
  <c r="M10" i="3"/>
  <c r="N4" i="3"/>
  <c r="J20" i="2"/>
  <c r="T35" i="2"/>
  <c r="T32" i="2"/>
  <c r="F44" i="2"/>
  <c r="J44" i="2"/>
  <c r="N44" i="2"/>
  <c r="R44" i="2"/>
  <c r="H44" i="2"/>
  <c r="L44" i="2"/>
  <c r="P44" i="2"/>
  <c r="T44" i="2"/>
  <c r="U44" i="2" s="1"/>
  <c r="F7" i="2"/>
  <c r="K7" i="2"/>
  <c r="T33" i="2"/>
  <c r="G44" i="2"/>
  <c r="I44" i="2"/>
  <c r="M44" i="2"/>
  <c r="Q44" i="2"/>
  <c r="M12" i="2"/>
  <c r="N12" i="2" s="1"/>
  <c r="O12" i="2" s="1"/>
  <c r="P12" i="2" s="1"/>
  <c r="Q12" i="2" s="1"/>
  <c r="R12" i="2" s="1"/>
  <c r="M24" i="2"/>
  <c r="R20" i="2"/>
  <c r="T22" i="2"/>
  <c r="W23" i="2"/>
  <c r="L5" i="2"/>
  <c r="M5" i="2" s="1"/>
  <c r="N5" i="2" s="1"/>
  <c r="O5" i="2" s="1"/>
  <c r="P5" i="2" s="1"/>
  <c r="Q5" i="2" s="1"/>
  <c r="R5" i="2" s="1"/>
  <c r="S5" i="2" s="1"/>
  <c r="T5" i="2" s="1"/>
  <c r="J21" i="2"/>
  <c r="K21" i="2" s="1"/>
  <c r="L21" i="2" s="1"/>
  <c r="P21" i="2"/>
  <c r="Q21" i="2" s="1"/>
  <c r="R21" i="2" s="1"/>
  <c r="M3" i="2"/>
  <c r="N16" i="2"/>
  <c r="O16" i="2" s="1"/>
  <c r="P16" i="2" s="1"/>
  <c r="Q16" i="2" s="1"/>
  <c r="R16" i="2" s="1"/>
  <c r="S16" i="2" s="1"/>
  <c r="T16" i="2" s="1"/>
  <c r="U16" i="2" s="1"/>
  <c r="N17" i="2"/>
  <c r="O17" i="2" s="1"/>
  <c r="P17" i="2" s="1"/>
  <c r="Q17" i="2" s="1"/>
  <c r="R17" i="2" s="1"/>
  <c r="S17" i="2" s="1"/>
  <c r="T17" i="2" s="1"/>
  <c r="U17" i="2" s="1"/>
  <c r="K20" i="2"/>
  <c r="N22" i="2"/>
  <c r="V24" i="1"/>
  <c r="H24" i="1"/>
  <c r="J24" i="2" l="1"/>
  <c r="O14" i="3"/>
  <c r="N21" i="3"/>
  <c r="O4" i="3"/>
  <c r="N10" i="3"/>
  <c r="Q24" i="2"/>
  <c r="W16" i="2"/>
  <c r="P24" i="2"/>
  <c r="L7" i="2"/>
  <c r="L20" i="2"/>
  <c r="L24" i="2" s="1"/>
  <c r="K24" i="2"/>
  <c r="W17" i="2"/>
  <c r="W15" i="2" s="1"/>
  <c r="O22" i="2"/>
  <c r="O24" i="2" s="1"/>
  <c r="N24" i="2"/>
  <c r="N3" i="2"/>
  <c r="M7" i="2"/>
  <c r="T24" i="2"/>
  <c r="U22" i="2"/>
  <c r="U24" i="2" s="1"/>
  <c r="R24" i="2"/>
  <c r="W21" i="2"/>
  <c r="R23" i="1"/>
  <c r="S23" i="1" s="1"/>
  <c r="T23" i="1" s="1"/>
  <c r="U23" i="1" s="1"/>
  <c r="R22" i="1"/>
  <c r="S22" i="1" s="1"/>
  <c r="O21" i="1"/>
  <c r="P21" i="1" s="1"/>
  <c r="Q21" i="1" s="1"/>
  <c r="R21" i="1" s="1"/>
  <c r="O20" i="1"/>
  <c r="P20" i="1" l="1"/>
  <c r="W20" i="2"/>
  <c r="T22" i="1"/>
  <c r="S24" i="1"/>
  <c r="P14" i="3"/>
  <c r="O21" i="3"/>
  <c r="P4" i="3"/>
  <c r="O10" i="3"/>
  <c r="W22" i="2"/>
  <c r="O3" i="2"/>
  <c r="N7" i="2"/>
  <c r="F42" i="1"/>
  <c r="Q20" i="1" l="1"/>
  <c r="P24" i="1"/>
  <c r="U22" i="1"/>
  <c r="U24" i="1" s="1"/>
  <c r="T24" i="1"/>
  <c r="Q14" i="3"/>
  <c r="P21" i="3"/>
  <c r="Q4" i="3"/>
  <c r="P10" i="3"/>
  <c r="P3" i="2"/>
  <c r="O7" i="2"/>
  <c r="U7" i="1"/>
  <c r="J7" i="1"/>
  <c r="E4" i="1"/>
  <c r="F4" i="1" s="1"/>
  <c r="E5" i="1"/>
  <c r="E6" i="1"/>
  <c r="E3" i="1"/>
  <c r="K6" i="1"/>
  <c r="L6" i="1" s="1"/>
  <c r="M6" i="1" s="1"/>
  <c r="N6" i="1" s="1"/>
  <c r="K5" i="1"/>
  <c r="L5" i="1" s="1"/>
  <c r="M5" i="1" s="1"/>
  <c r="K4" i="1"/>
  <c r="L4" i="1" s="1"/>
  <c r="M4" i="1" s="1"/>
  <c r="N4" i="1" s="1"/>
  <c r="O4" i="1" s="1"/>
  <c r="P4" i="1" s="1"/>
  <c r="Q4" i="1" s="1"/>
  <c r="R4" i="1" s="1"/>
  <c r="S4" i="1" s="1"/>
  <c r="T4" i="1" s="1"/>
  <c r="K3" i="1"/>
  <c r="L3" i="1" s="1"/>
  <c r="M3" i="1" s="1"/>
  <c r="F3" i="1"/>
  <c r="R20" i="1" l="1"/>
  <c r="R24" i="1" s="1"/>
  <c r="Q24" i="1"/>
  <c r="R14" i="3"/>
  <c r="R21" i="3" s="1"/>
  <c r="Q21" i="3"/>
  <c r="Q10" i="3"/>
  <c r="R4" i="3"/>
  <c r="Q3" i="2"/>
  <c r="P7" i="2"/>
  <c r="M7" i="1"/>
  <c r="L7" i="1"/>
  <c r="K7" i="1"/>
  <c r="F6" i="1"/>
  <c r="F5" i="1"/>
  <c r="O6" i="1"/>
  <c r="P6" i="1" s="1"/>
  <c r="Q6" i="1" s="1"/>
  <c r="R6" i="1" s="1"/>
  <c r="S6" i="1" s="1"/>
  <c r="T6" i="1" s="1"/>
  <c r="V4" i="1"/>
  <c r="N3" i="1"/>
  <c r="N5" i="1"/>
  <c r="O5" i="1" s="1"/>
  <c r="P5" i="1" s="1"/>
  <c r="Q5" i="1" s="1"/>
  <c r="R5" i="1" s="1"/>
  <c r="S5" i="1" s="1"/>
  <c r="T5" i="1" s="1"/>
  <c r="I39" i="1"/>
  <c r="J39" i="1"/>
  <c r="K39" i="1"/>
  <c r="L39" i="1"/>
  <c r="M39" i="1"/>
  <c r="N39" i="1"/>
  <c r="O39" i="1"/>
  <c r="P39" i="1"/>
  <c r="Q39" i="1"/>
  <c r="R39" i="1"/>
  <c r="S39" i="1"/>
  <c r="T39" i="1"/>
  <c r="I40" i="1"/>
  <c r="J40" i="1"/>
  <c r="K40" i="1"/>
  <c r="L40" i="1"/>
  <c r="M40" i="1"/>
  <c r="N40" i="1"/>
  <c r="O40" i="1"/>
  <c r="P40" i="1"/>
  <c r="Q40" i="1"/>
  <c r="R40" i="1"/>
  <c r="S40" i="1"/>
  <c r="T40" i="1"/>
  <c r="I41" i="1"/>
  <c r="J41" i="1"/>
  <c r="K41" i="1"/>
  <c r="L41" i="1"/>
  <c r="M41" i="1"/>
  <c r="N41" i="1"/>
  <c r="O41" i="1"/>
  <c r="P41" i="1"/>
  <c r="Q41" i="1"/>
  <c r="R41" i="1"/>
  <c r="S41" i="1"/>
  <c r="T41" i="1"/>
  <c r="K42" i="1"/>
  <c r="L42" i="1"/>
  <c r="M42" i="1"/>
  <c r="N42" i="1"/>
  <c r="O42" i="1"/>
  <c r="P42" i="1"/>
  <c r="Q42" i="1"/>
  <c r="R42" i="1"/>
  <c r="S42" i="1"/>
  <c r="T42" i="1"/>
  <c r="G39" i="1"/>
  <c r="H39" i="1"/>
  <c r="G40" i="1"/>
  <c r="H40" i="1"/>
  <c r="G41" i="1"/>
  <c r="H41" i="1"/>
  <c r="G42" i="1"/>
  <c r="F40" i="1"/>
  <c r="F41" i="1"/>
  <c r="F39" i="1"/>
  <c r="E36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S32" i="1"/>
  <c r="R32" i="1"/>
  <c r="Q32" i="1"/>
  <c r="P32" i="1"/>
  <c r="O32" i="1"/>
  <c r="N32" i="1"/>
  <c r="M32" i="1"/>
  <c r="L32" i="1"/>
  <c r="K32" i="1"/>
  <c r="J32" i="1"/>
  <c r="I32" i="1"/>
  <c r="H32" i="1"/>
  <c r="F32" i="1"/>
  <c r="F23" i="1"/>
  <c r="F22" i="1"/>
  <c r="L23" i="1"/>
  <c r="M23" i="1" s="1"/>
  <c r="L22" i="1"/>
  <c r="M22" i="1" s="1"/>
  <c r="L17" i="1"/>
  <c r="F17" i="1"/>
  <c r="L16" i="1"/>
  <c r="F16" i="1"/>
  <c r="M24" i="1" l="1"/>
  <c r="S4" i="3"/>
  <c r="R10" i="3"/>
  <c r="Q7" i="2"/>
  <c r="R3" i="2"/>
  <c r="F7" i="1"/>
  <c r="V6" i="1"/>
  <c r="O3" i="1"/>
  <c r="N7" i="1"/>
  <c r="T32" i="1"/>
  <c r="T33" i="1"/>
  <c r="G43" i="1"/>
  <c r="S43" i="1"/>
  <c r="O43" i="1"/>
  <c r="K43" i="1"/>
  <c r="H43" i="1"/>
  <c r="R43" i="1"/>
  <c r="N43" i="1"/>
  <c r="J43" i="1"/>
  <c r="Q43" i="1"/>
  <c r="M43" i="1"/>
  <c r="I43" i="1"/>
  <c r="T43" i="1"/>
  <c r="P43" i="1"/>
  <c r="L43" i="1"/>
  <c r="F43" i="1"/>
  <c r="V5" i="1"/>
  <c r="N22" i="1"/>
  <c r="N23" i="1"/>
  <c r="O23" i="1" s="1"/>
  <c r="M16" i="1"/>
  <c r="N16" i="1" s="1"/>
  <c r="O16" i="1" s="1"/>
  <c r="P16" i="1" s="1"/>
  <c r="Q16" i="1" s="1"/>
  <c r="R16" i="1" s="1"/>
  <c r="S16" i="1" s="1"/>
  <c r="T16" i="1" s="1"/>
  <c r="U16" i="1" s="1"/>
  <c r="M17" i="1"/>
  <c r="N17" i="1" s="1"/>
  <c r="O17" i="1" s="1"/>
  <c r="P17" i="1" s="1"/>
  <c r="Q17" i="1" s="1"/>
  <c r="R17" i="1" s="1"/>
  <c r="S17" i="1" s="1"/>
  <c r="T17" i="1" s="1"/>
  <c r="U17" i="1" s="1"/>
  <c r="T28" i="1"/>
  <c r="T27" i="1"/>
  <c r="F28" i="1"/>
  <c r="F27" i="1"/>
  <c r="O22" i="1" l="1"/>
  <c r="O24" i="1" s="1"/>
  <c r="N24" i="1"/>
  <c r="S10" i="3"/>
  <c r="T4" i="3"/>
  <c r="T10" i="3" s="1"/>
  <c r="S3" i="2"/>
  <c r="R7" i="2"/>
  <c r="P3" i="1"/>
  <c r="O7" i="1"/>
  <c r="W23" i="1"/>
  <c r="W17" i="1"/>
  <c r="W16" i="1"/>
  <c r="F21" i="1"/>
  <c r="F20" i="1"/>
  <c r="F12" i="1"/>
  <c r="E43" i="1"/>
  <c r="H34" i="1"/>
  <c r="I34" i="1"/>
  <c r="J34" i="1"/>
  <c r="K34" i="1"/>
  <c r="L34" i="1"/>
  <c r="M34" i="1"/>
  <c r="N34" i="1"/>
  <c r="O34" i="1"/>
  <c r="P34" i="1"/>
  <c r="Q34" i="1"/>
  <c r="R34" i="1"/>
  <c r="S34" i="1"/>
  <c r="F34" i="1"/>
  <c r="H35" i="1"/>
  <c r="I35" i="1"/>
  <c r="J35" i="1"/>
  <c r="K35" i="1"/>
  <c r="L35" i="1"/>
  <c r="M35" i="1"/>
  <c r="N35" i="1"/>
  <c r="O35" i="1"/>
  <c r="P35" i="1"/>
  <c r="Q35" i="1"/>
  <c r="R35" i="1"/>
  <c r="S35" i="1"/>
  <c r="F35" i="1"/>
  <c r="F11" i="1"/>
  <c r="W22" i="1" l="1"/>
  <c r="S7" i="2"/>
  <c r="T3" i="2"/>
  <c r="W15" i="1"/>
  <c r="Q3" i="1"/>
  <c r="P7" i="1"/>
  <c r="U43" i="1"/>
  <c r="I20" i="1"/>
  <c r="I11" i="1"/>
  <c r="J11" i="1" s="1"/>
  <c r="I12" i="1"/>
  <c r="J12" i="1" s="1"/>
  <c r="J20" i="1" l="1"/>
  <c r="T7" i="2"/>
  <c r="R3" i="1"/>
  <c r="Q7" i="1"/>
  <c r="T34" i="1"/>
  <c r="T31" i="1" s="1"/>
  <c r="U31" i="1" s="1"/>
  <c r="T35" i="1"/>
  <c r="I21" i="1"/>
  <c r="K12" i="1"/>
  <c r="L12" i="1" s="1"/>
  <c r="M12" i="1" s="1"/>
  <c r="N12" i="1" s="1"/>
  <c r="O12" i="1" s="1"/>
  <c r="P12" i="1" s="1"/>
  <c r="Q12" i="1" s="1"/>
  <c r="R12" i="1" s="1"/>
  <c r="K11" i="1"/>
  <c r="L11" i="1" s="1"/>
  <c r="M11" i="1" s="1"/>
  <c r="N11" i="1" s="1"/>
  <c r="O11" i="1" s="1"/>
  <c r="P11" i="1" s="1"/>
  <c r="Q11" i="1" s="1"/>
  <c r="R11" i="1" s="1"/>
  <c r="J21" i="1" l="1"/>
  <c r="K21" i="1" s="1"/>
  <c r="L21" i="1" s="1"/>
  <c r="K20" i="1"/>
  <c r="I24" i="1"/>
  <c r="S3" i="1"/>
  <c r="R7" i="1"/>
  <c r="T12" i="1"/>
  <c r="T11" i="1"/>
  <c r="J24" i="1" l="1"/>
  <c r="L20" i="1"/>
  <c r="L24" i="1" s="1"/>
  <c r="K24" i="1"/>
  <c r="W20" i="1"/>
  <c r="W21" i="1"/>
  <c r="T10" i="1"/>
  <c r="U10" i="1" s="1"/>
  <c r="T3" i="1"/>
  <c r="T7" i="1" s="1"/>
  <c r="S7" i="1"/>
  <c r="V3" i="1" l="1"/>
  <c r="V2" i="1" s="1"/>
  <c r="W2" i="1" s="1"/>
  <c r="V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H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K2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22/03/16
232 x 5
231 x 1
</t>
        </r>
      </text>
    </comment>
    <comment ref="Q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  <comment ref="K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Q2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E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H2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H2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K2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22/03/16
232 x 5
231 x 1
</t>
        </r>
      </text>
    </comment>
    <comment ref="Q2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  <comment ref="K2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Q2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E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on 15/12/2016
</t>
        </r>
      </text>
    </comment>
    <comment ref="H2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H2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N2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1338 on 17/06
223 x 6
</t>
        </r>
      </text>
    </comment>
    <comment ref="K2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22/03/16
232 x 5
231 x 1
</t>
        </r>
      </text>
    </comment>
    <comment ref="Q2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  <comment ref="K2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1391 on 22/12/15
232 x 5
231 x 1
</t>
        </r>
      </text>
    </comment>
    <comment ref="Q2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Paid 1307 on 20/09
218 x 5
217 x 1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Yong Min </t>
        </r>
      </text>
    </comment>
    <comment ref="F3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Min Tat 7335
SLH      1330
</t>
        </r>
      </text>
    </comment>
    <comment ref="F39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curtain 9000
tensioner 900</t>
        </r>
      </text>
    </comment>
    <comment ref="F4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Yew Diesel</t>
        </r>
      </text>
    </comment>
    <comment ref="F43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Unieuro</t>
        </r>
      </text>
    </comment>
    <comment ref="F45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KS Truck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Man Lin Lim</author>
  </authors>
  <commentList>
    <comment ref="E27" authorId="0" shapeId="0" xr:uid="{CDFF120D-1888-45B0-8AB8-51702DE6FDC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38" authorId="1" shapeId="0" xr:uid="{C4939E4E-D139-4111-A848-12F2A7374861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Change New Curtain</t>
        </r>
      </text>
    </comment>
    <comment ref="F39" authorId="1" shapeId="0" xr:uid="{7A58AC73-5061-4D6C-91AC-7282B5A1F7CC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Engine Overhaul</t>
        </r>
      </text>
    </comment>
    <comment ref="F40" authorId="1" shapeId="0" xr:uid="{A5877956-E0D0-4C00-923C-8ED759190E69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Injector reinstatement</t>
        </r>
      </text>
    </comment>
    <comment ref="F41" authorId="1" shapeId="0" xr:uid="{1D13CC44-88C2-4095-9D30-44AD0A225414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Clutch / gear  reinstatement</t>
        </r>
      </text>
    </comment>
    <comment ref="E42" authorId="0" shapeId="0" xr:uid="{40CDF351-A5B0-4EF0-AC6A-849EBCA8972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43" authorId="0" shapeId="0" xr:uid="{44EA2651-2C98-4309-AEDD-23BE33B22D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Yong Min </t>
        </r>
      </text>
    </comment>
    <comment ref="F44" authorId="0" shapeId="0" xr:uid="{47AFFFAA-2B04-44AC-B492-E3A840E2E6A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Min Tat 7335
SLH      1330
</t>
        </r>
      </text>
    </comment>
    <comment ref="F45" authorId="0" shapeId="0" xr:uid="{AD563B15-A236-4E5F-A4B0-225B87FC6A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curtain 9000
tensioner 900</t>
        </r>
      </text>
    </comment>
    <comment ref="F46" authorId="0" shapeId="0" xr:uid="{C1BD0143-A840-4D2B-90FF-BC1CBC692022}">
      <text>
        <r>
          <rPr>
            <b/>
            <sz val="9"/>
            <color indexed="81"/>
            <rFont val="Tahoma"/>
            <family val="2"/>
          </rPr>
          <t xml:space="preserve">USER: 
Refurbish trailer
</t>
        </r>
      </text>
    </comment>
    <comment ref="F47" authorId="0" shapeId="0" xr:uid="{88980EEB-4068-4341-A923-639A7C96F94D}">
      <text>
        <r>
          <rPr>
            <b/>
            <sz val="9"/>
            <color indexed="81"/>
            <rFont val="Tahoma"/>
            <family val="2"/>
          </rPr>
          <t xml:space="preserve">USER: 
Reinstate prime mover
</t>
        </r>
      </text>
    </comment>
    <comment ref="F48" authorId="0" shapeId="0" xr:uid="{E08F5FD2-896B-4E43-9CAB-8A279735F912}">
      <text>
        <r>
          <rPr>
            <b/>
            <sz val="9"/>
            <color indexed="81"/>
            <rFont val="Tahoma"/>
            <family val="2"/>
          </rPr>
          <t xml:space="preserve">USER: 
Refurbish trailer
</t>
        </r>
      </text>
    </comment>
    <comment ref="F49" authorId="0" shapeId="0" xr:uid="{37008E3B-9837-4CC5-92C8-159111AFB647}">
      <text>
        <r>
          <rPr>
            <b/>
            <sz val="9"/>
            <color indexed="81"/>
            <rFont val="Tahoma"/>
            <family val="2"/>
          </rPr>
          <t xml:space="preserve">USER: 
Reinstate engine (injector) bi Million Service
</t>
        </r>
      </text>
    </comment>
    <comment ref="F54" authorId="1" shapeId="0" xr:uid="{D6F5BD4A-C101-480B-A67E-3A534BE46B8D}">
      <text>
        <r>
          <rPr>
            <b/>
            <sz val="9"/>
            <color indexed="81"/>
            <rFont val="Tahoma"/>
            <charset val="1"/>
          </rPr>
          <t>Man Lin Lim:
TKH2306-034 dated 13/06/2023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5" authorId="1" shapeId="0" xr:uid="{9C414C72-7647-4CB8-B1A0-C9A5A4B4CF06}">
      <text>
        <r>
          <rPr>
            <b/>
            <sz val="9"/>
            <color indexed="81"/>
            <rFont val="Tahoma"/>
            <charset val="1"/>
          </rPr>
          <t>Man Lin Lim:
TKH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6" authorId="1" shapeId="0" xr:uid="{3B393243-9ADE-4204-ACE6-5CB53C195B43}">
      <text>
        <r>
          <rPr>
            <b/>
            <sz val="9"/>
            <color indexed="81"/>
            <rFont val="Tahoma"/>
            <charset val="1"/>
          </rPr>
          <t>Man Lin Lim:
TKH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7" authorId="1" shapeId="0" xr:uid="{2CAB6883-EBE0-45C0-BD6D-FB5E8133AE36}">
      <text>
        <r>
          <rPr>
            <b/>
            <sz val="9"/>
            <color indexed="81"/>
            <rFont val="Tahoma"/>
            <charset val="1"/>
          </rPr>
          <t>Man Lin Lim:
TKH2306-034 dated 13/06/2023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8" authorId="0" shapeId="0" xr:uid="{B2509476-8546-45A5-B348-C4982AC522F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59" authorId="0" shapeId="0" xr:uid="{78FEBC40-CBFA-41B7-BDEF-2885D8FBEC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(radiator)</t>
        </r>
      </text>
    </comment>
    <comment ref="F60" authorId="0" shapeId="0" xr:uid="{67CD9BE0-2C93-47B8-AFE4-0FE05FC45E5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Harnes)
 </t>
        </r>
      </text>
    </comment>
    <comment ref="F61" authorId="0" shapeId="0" xr:uid="{EBD55887-7159-449D-8F94-BBFAE1CF9B5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Injector) </t>
        </r>
      </text>
    </comment>
    <comment ref="F62" authorId="0" shapeId="0" xr:uid="{54ED9B86-D7A6-4F6D-A245-31DF79BFBB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(Injector)</t>
        </r>
      </text>
    </comment>
    <comment ref="F63" authorId="0" shapeId="0" xr:uid="{D9CEA0A5-D930-406E-9902-5E784D85AC4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trailer (Hub bearing)</t>
        </r>
      </text>
    </comment>
    <comment ref="F64" authorId="0" shapeId="0" xr:uid="{299CB478-672F-4ECF-A0F5-B807E5A3A24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trailer (Hub bearing)</t>
        </r>
      </text>
    </comment>
    <comment ref="F65" authorId="0" shapeId="0" xr:uid="{EABE9C56-8FF9-43B0-91B3-F77BB14D8AD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(Injector) &amp; trailer (Spring)</t>
        </r>
      </text>
    </comment>
    <comment ref="F66" authorId="0" shapeId="0" xr:uid="{8FB3A5EC-5C08-4AC9-8558-E4213474C24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 Redo) </t>
        </r>
      </text>
    </comment>
    <comment ref="F67" authorId="0" shapeId="0" xr:uid="{EA971B73-D1E8-4796-AF5A-E037664CD4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 redo) </t>
        </r>
      </text>
    </comment>
    <comment ref="F68" authorId="0" shapeId="0" xr:uid="{DEA1FE71-9473-4C98-A8EB-6F1B7689A92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(Engine Injector redo) </t>
        </r>
      </text>
    </comment>
    <comment ref="E75" authorId="0" shapeId="0" xr:uid="{82C77916-AF18-4F51-877E-7C06006BC8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15% to 10% wef 01/05/2018 audit</t>
        </r>
      </text>
    </comment>
    <comment ref="F82" authorId="0" shapeId="0" xr:uid="{4E1B8FA8-ECAB-48C5-B230-5E3774E3665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(Radiator)</t>
        </r>
      </text>
    </comment>
    <comment ref="F83" authorId="0" shapeId="0" xr:uid="{95566B01-7F16-412F-8149-16F0030C90D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(Injector)</t>
        </r>
      </text>
    </comment>
    <comment ref="F84" authorId="0" shapeId="0" xr:uid="{09D8C694-AD35-4BF7-B659-CFDAF4FE8D3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(Overhaul)</t>
        </r>
      </text>
    </comment>
    <comment ref="F86" authorId="1" shapeId="0" xr:uid="{97B20E4A-A743-4E09-A583-6A6D7F7C7719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Hup Aik 
INV07645 </t>
        </r>
      </text>
    </comment>
    <comment ref="E88" authorId="0" shapeId="0" xr:uid="{AB9FAEAA-52BD-488A-9884-5EF70CC73F5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12% to 10% wef 01/05/2018 audit</t>
        </r>
      </text>
    </comment>
    <comment ref="F90" authorId="0" shapeId="0" xr:uid="{835BCD8C-9C11-4012-940B-91709E165E1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(Hub Disc)</t>
        </r>
      </text>
    </comment>
    <comment ref="F91" authorId="0" shapeId="0" xr:uid="{68876B13-2D75-40F8-B499-2C9C81325EB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(Leaf spring)</t>
        </r>
      </text>
    </comment>
    <comment ref="F92" authorId="0" shapeId="0" xr:uid="{98813806-EA26-4B8E-9D65-C66B23AFA4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(tyre n ream) </t>
        </r>
      </text>
    </comment>
    <comment ref="F93" authorId="0" shapeId="0" xr:uid="{D054F981-A945-4893-A5EF-C3E3FE30BC1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(Leaf spring)</t>
        </r>
      </text>
    </comment>
    <comment ref="F94" authorId="0" shapeId="0" xr:uid="{683FB491-D7DF-4D42-87A7-EF36D69FBA7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(Gearbox)</t>
        </r>
      </text>
    </comment>
    <comment ref="F95" authorId="0" shapeId="0" xr:uid="{47E529AD-2382-4B7C-AEF3-EFB97EA4B7F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Reinstate prime mover (Gearbox)</t>
        </r>
      </text>
    </comment>
    <comment ref="F99" authorId="1" shapeId="0" xr:uid="{7F054505-1962-43CE-80DC-458117D80033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TKH 2404-121 
</t>
        </r>
      </text>
    </comment>
    <comment ref="F100" authorId="1" shapeId="0" xr:uid="{68B611B0-8C8B-44DF-9D91-9F7BCD3882F7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Heap Lee Heng 
IV-2404-051
</t>
        </r>
      </text>
    </comment>
  </commentList>
</comments>
</file>

<file path=xl/sharedStrings.xml><?xml version="1.0" encoding="utf-8"?>
<sst xmlns="http://schemas.openxmlformats.org/spreadsheetml/2006/main" count="923" uniqueCount="191">
  <si>
    <t>Provision for Truck Insurance</t>
  </si>
  <si>
    <t>Provision for Road Tax</t>
  </si>
  <si>
    <t>Provision for Puspakom</t>
  </si>
  <si>
    <t>BLX2635</t>
  </si>
  <si>
    <t>BLX2644</t>
  </si>
  <si>
    <t>380-001</t>
  </si>
  <si>
    <t>Paid on 28/12/2015 for 2 trucks p.a</t>
  </si>
  <si>
    <t>Monthly Charge</t>
  </si>
  <si>
    <t>380-002</t>
  </si>
  <si>
    <t>380-003</t>
  </si>
  <si>
    <t>750-001</t>
  </si>
  <si>
    <t>750-002</t>
  </si>
  <si>
    <t>760-001</t>
  </si>
  <si>
    <t>760-002</t>
  </si>
  <si>
    <t>770-001</t>
  </si>
  <si>
    <t>770-002</t>
  </si>
  <si>
    <t xml:space="preserve">Difference Lump Sum Vs Monthly </t>
  </si>
  <si>
    <t>Truck Cost</t>
  </si>
  <si>
    <t>Depreciation</t>
  </si>
  <si>
    <t>Computer</t>
  </si>
  <si>
    <t>Laptop</t>
  </si>
  <si>
    <t>SQL Software</t>
  </si>
  <si>
    <t>Domain</t>
  </si>
  <si>
    <t xml:space="preserve">Half yearly </t>
  </si>
  <si>
    <t>Payment Frequency</t>
  </si>
  <si>
    <t xml:space="preserve">Yearly </t>
  </si>
  <si>
    <t>780-001</t>
  </si>
  <si>
    <t>780-002</t>
  </si>
  <si>
    <t>923-000</t>
  </si>
  <si>
    <t>Due for Inspection in June, 2016</t>
  </si>
  <si>
    <t>750-003</t>
  </si>
  <si>
    <t>750-004</t>
  </si>
  <si>
    <t>BLE6621</t>
  </si>
  <si>
    <t>BLE6634</t>
  </si>
  <si>
    <t>760-003</t>
  </si>
  <si>
    <t>760-004</t>
  </si>
  <si>
    <t>780-003</t>
  </si>
  <si>
    <t>780-004</t>
  </si>
  <si>
    <t>Handphone</t>
  </si>
  <si>
    <t>Bot 25/03/2016</t>
  </si>
  <si>
    <t xml:space="preserve">Provision for Carrier's Liability Insurance </t>
  </si>
  <si>
    <t>Total</t>
  </si>
  <si>
    <t>Paid on 03/03/2016  RM4110</t>
  </si>
  <si>
    <t>Car</t>
  </si>
  <si>
    <t>Bot 28/11/2016</t>
  </si>
  <si>
    <t xml:space="preserve">Commercial Trucks </t>
  </si>
  <si>
    <t xml:space="preserve">Computer Equipment </t>
  </si>
  <si>
    <t xml:space="preserve">Office Equipment </t>
  </si>
  <si>
    <t>Motor Vehicle</t>
  </si>
  <si>
    <t>VF3136</t>
  </si>
  <si>
    <t>Cost</t>
  </si>
  <si>
    <t>Total / year</t>
  </si>
  <si>
    <t>Rate</t>
  </si>
  <si>
    <t xml:space="preserve">Date of Purchase </t>
  </si>
  <si>
    <t xml:space="preserve">Handphone (Samsung J7) </t>
  </si>
  <si>
    <t xml:space="preserve">Laptop (HP 15-173 Series) </t>
  </si>
  <si>
    <t>SQL Financial Acccounting</t>
  </si>
  <si>
    <t>Depri / Mth</t>
  </si>
  <si>
    <t xml:space="preserve">Grand Total </t>
  </si>
  <si>
    <t>Company's Name:</t>
  </si>
  <si>
    <t>Year / Period End:</t>
  </si>
  <si>
    <t>Subject:</t>
  </si>
  <si>
    <t>MML TRANSPORT SDN. BHD. (formerly known as NAMEERF SDN. BHD.)</t>
  </si>
  <si>
    <t xml:space="preserve">Fixed Asset Listing (Detailed Depreciation) </t>
  </si>
  <si>
    <t>Financial Year Ended 2018-04-30</t>
  </si>
  <si>
    <t>770-003</t>
  </si>
  <si>
    <t>770-004</t>
  </si>
  <si>
    <t>380-005</t>
  </si>
  <si>
    <t>Provision for Carrier's Liab  Ins</t>
  </si>
  <si>
    <t>Total Monthly Truck Ins</t>
  </si>
  <si>
    <t>Financial Year Ended 2017-04-30</t>
  </si>
  <si>
    <t>Date of Invoice</t>
  </si>
  <si>
    <t>370-001</t>
  </si>
  <si>
    <t xml:space="preserve">Tyre </t>
  </si>
  <si>
    <t>Invoice Amount</t>
  </si>
  <si>
    <t xml:space="preserve">Expenses In Suspense </t>
  </si>
  <si>
    <t>Acc Code</t>
  </si>
  <si>
    <t xml:space="preserve">Truck No </t>
  </si>
  <si>
    <t>No of Month</t>
  </si>
  <si>
    <t>370-003</t>
  </si>
  <si>
    <t>370-004</t>
  </si>
  <si>
    <t>Invoice No.</t>
  </si>
  <si>
    <t>00306338</t>
  </si>
  <si>
    <t>J0008586</t>
  </si>
  <si>
    <t>J0008543</t>
  </si>
  <si>
    <t>00306381</t>
  </si>
  <si>
    <t>M&amp;R</t>
  </si>
  <si>
    <t>A5013952</t>
  </si>
  <si>
    <t>371-004</t>
  </si>
  <si>
    <t>780-005</t>
  </si>
  <si>
    <t>VAA1136</t>
  </si>
  <si>
    <t>780-006</t>
  </si>
  <si>
    <t>760-005</t>
  </si>
  <si>
    <t>750-005</t>
  </si>
  <si>
    <t>750-006</t>
  </si>
  <si>
    <t>VAG1362</t>
  </si>
  <si>
    <t>770-005</t>
  </si>
  <si>
    <t>770-006</t>
  </si>
  <si>
    <t>760-006</t>
  </si>
  <si>
    <t>750-007</t>
  </si>
  <si>
    <t>VAJ2362</t>
  </si>
  <si>
    <t>780-007</t>
  </si>
  <si>
    <t>Ceiling Fan (3 units)</t>
  </si>
  <si>
    <t>i-Pad</t>
  </si>
  <si>
    <t>Desktop CPU</t>
  </si>
  <si>
    <t>Desktop Monitor</t>
  </si>
  <si>
    <t>T/BD 4727</t>
  </si>
  <si>
    <t>Financial Year Ended 2019-04-30</t>
  </si>
  <si>
    <t xml:space="preserve">Truck Insurance Apportionment Listing </t>
  </si>
  <si>
    <t>MML TRANSPORT SDN. BHD.</t>
  </si>
  <si>
    <t xml:space="preserve">Computer &amp; Office Equipment </t>
  </si>
  <si>
    <t>750-008</t>
  </si>
  <si>
    <t>PHR4882</t>
  </si>
  <si>
    <r>
      <t xml:space="preserve">Provision for Truck Insurance </t>
    </r>
    <r>
      <rPr>
        <b/>
        <sz val="12"/>
        <color rgb="FFFF0000"/>
        <rFont val="Calibri"/>
        <family val="2"/>
        <scheme val="minor"/>
      </rPr>
      <t xml:space="preserve">(inclusive of WC if any) </t>
    </r>
  </si>
  <si>
    <t>Excess Claim</t>
  </si>
  <si>
    <t xml:space="preserve">HP </t>
  </si>
  <si>
    <t>460-0004</t>
  </si>
  <si>
    <t>HP Interest in Suspence</t>
  </si>
  <si>
    <t>390-004</t>
  </si>
  <si>
    <t>Accum Depri</t>
  </si>
  <si>
    <t>200-4054</t>
  </si>
  <si>
    <t xml:space="preserve">Asset </t>
  </si>
  <si>
    <t>200-4004</t>
  </si>
  <si>
    <t>CR</t>
  </si>
  <si>
    <t>DR</t>
  </si>
  <si>
    <t>460-0002</t>
  </si>
  <si>
    <t>390-002</t>
  </si>
  <si>
    <t>200-4052</t>
  </si>
  <si>
    <t>200-4002</t>
  </si>
  <si>
    <t xml:space="preserve">Loss / (Profit) </t>
  </si>
  <si>
    <t>780-008</t>
  </si>
  <si>
    <t>943-000</t>
  </si>
  <si>
    <t>EXPENSES</t>
  </si>
  <si>
    <t>750-009</t>
  </si>
  <si>
    <t>KEP2182</t>
  </si>
  <si>
    <t>780-009</t>
  </si>
  <si>
    <t xml:space="preserve">Handphone (Oppo F7) </t>
  </si>
  <si>
    <t>750-010</t>
  </si>
  <si>
    <t>VCM3362</t>
  </si>
  <si>
    <t>780-010</t>
  </si>
  <si>
    <t>Addition</t>
  </si>
  <si>
    <t xml:space="preserve">VAA1136 </t>
  </si>
  <si>
    <t xml:space="preserve">VAJ2362 </t>
  </si>
  <si>
    <t xml:space="preserve">PHR4882 </t>
  </si>
  <si>
    <t xml:space="preserve">KEP2182 </t>
  </si>
  <si>
    <t>Disposed</t>
  </si>
  <si>
    <t>SW3195</t>
  </si>
  <si>
    <t>New</t>
  </si>
  <si>
    <t>N / A</t>
  </si>
  <si>
    <t>Plate Number</t>
  </si>
  <si>
    <t>Account</t>
  </si>
  <si>
    <t>Row Labels</t>
  </si>
  <si>
    <t>Grand Total</t>
  </si>
  <si>
    <t>Sum of Cost</t>
  </si>
  <si>
    <t>Sum of Total / year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</si>
  <si>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</si>
  <si>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</si>
  <si>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</si>
  <si>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</si>
  <si>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</si>
  <si>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</si>
  <si>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</si>
  <si>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</si>
  <si>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</si>
  <si>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</si>
  <si>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</si>
  <si>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</si>
  <si>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Sum of May</t>
  </si>
  <si>
    <t>Sum of June</t>
  </si>
  <si>
    <t>Sum of July</t>
  </si>
  <si>
    <t>Sum of August</t>
  </si>
  <si>
    <t>Sum of September</t>
  </si>
  <si>
    <t>Sum of March</t>
  </si>
  <si>
    <t>Sum of April</t>
  </si>
  <si>
    <t>Sum of October</t>
  </si>
  <si>
    <t>Sum of November</t>
  </si>
  <si>
    <t>Sum of December</t>
  </si>
  <si>
    <t>Sum of January</t>
  </si>
  <si>
    <t>Sum of February</t>
  </si>
  <si>
    <t xml:space="preserve">Laptop (HP 15S-EQ2070AU) </t>
  </si>
  <si>
    <t xml:space="preserve">Fixed Asset </t>
  </si>
  <si>
    <t xml:space="preserve">Laptop (HP 15S-FQ5115TU) </t>
  </si>
  <si>
    <t>31/11/24</t>
  </si>
  <si>
    <t xml:space="preserve"> </t>
  </si>
  <si>
    <t xml:space="preserve">Net Profit </t>
  </si>
  <si>
    <t>Profit / Loss</t>
  </si>
  <si>
    <t xml:space="preserve">Sold </t>
  </si>
  <si>
    <t>Book Value</t>
  </si>
  <si>
    <t xml:space="preserve">Cost </t>
  </si>
  <si>
    <t>Item</t>
  </si>
  <si>
    <t>Depreciation of Trucks for YE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</si>
</sst>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809]dd\ mmmm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 Light"/>
      <family val="1"/>
      <scheme val="major"/>
    </font>
    <font>
      <b/>
      <sz val="12"/>
      <name val="Calibri Light"/>
      <family val="2"/>
      <scheme val="major"/>
    </font>
    <font>
      <sz val="12"/>
      <name val="Calibri"/>
      <family val="2"/>
      <scheme val="minor"/>
    </font>
    <font>
      <b/>
      <sz val="12"/>
      <name val="Calibri Light"/>
      <family val="1"/>
      <scheme val="maj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9" fontId="2" fillId="0" borderId="0" xfId="0" applyNumberFormat="1" applyFont="1"/>
    <xf numFmtId="164" fontId="2" fillId="0" borderId="1" xfId="1" applyFont="1" applyBorder="1"/>
    <xf numFmtId="164" fontId="3" fillId="0" borderId="0" xfId="1" applyFont="1"/>
    <xf numFmtId="164" fontId="2" fillId="0" borderId="0" xfId="1" applyFont="1" applyBorder="1"/>
    <xf numFmtId="14" fontId="2" fillId="0" borderId="0" xfId="0" applyNumberFormat="1" applyFont="1"/>
    <xf numFmtId="0" fontId="4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1" applyNumberFormat="1" applyFont="1" applyAlignment="1">
      <alignment horizontal="left" vertical="top" wrapText="1"/>
    </xf>
    <xf numFmtId="164" fontId="4" fillId="0" borderId="0" xfId="1" applyFont="1" applyAlignment="1">
      <alignment horizontal="left" vertical="top" wrapText="1"/>
    </xf>
    <xf numFmtId="164" fontId="4" fillId="0" borderId="0" xfId="1" applyFont="1"/>
    <xf numFmtId="14" fontId="4" fillId="0" borderId="0" xfId="1" applyNumberFormat="1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9" fontId="4" fillId="0" borderId="0" xfId="0" applyNumberFormat="1" applyFont="1"/>
    <xf numFmtId="0" fontId="4" fillId="0" borderId="0" xfId="1" applyNumberFormat="1" applyFont="1" applyAlignment="1">
      <alignment horizontal="left" wrapText="1"/>
    </xf>
    <xf numFmtId="164" fontId="5" fillId="0" borderId="0" xfId="1" applyFont="1"/>
    <xf numFmtId="0" fontId="8" fillId="0" borderId="0" xfId="0" applyFont="1"/>
    <xf numFmtId="16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1" applyFont="1" applyBorder="1"/>
    <xf numFmtId="164" fontId="2" fillId="0" borderId="3" xfId="1" applyFont="1" applyBorder="1"/>
    <xf numFmtId="164" fontId="2" fillId="0" borderId="4" xfId="1" applyFont="1" applyBorder="1"/>
    <xf numFmtId="0" fontId="10" fillId="0" borderId="0" xfId="2" applyFont="1" applyProtection="1">
      <protection locked="0"/>
    </xf>
    <xf numFmtId="0" fontId="9" fillId="0" borderId="0" xfId="2"/>
    <xf numFmtId="165" fontId="10" fillId="0" borderId="0" xfId="2" applyNumberFormat="1" applyFont="1" applyProtection="1">
      <protection locked="0"/>
    </xf>
    <xf numFmtId="0" fontId="11" fillId="0" borderId="0" xfId="2" applyFont="1"/>
    <xf numFmtId="2" fontId="2" fillId="0" borderId="0" xfId="0" applyNumberFormat="1" applyFont="1"/>
    <xf numFmtId="2" fontId="2" fillId="0" borderId="0" xfId="1" applyNumberFormat="1" applyFont="1"/>
    <xf numFmtId="2" fontId="3" fillId="0" borderId="0" xfId="1" applyNumberFormat="1" applyFont="1"/>
    <xf numFmtId="0" fontId="4" fillId="0" borderId="0" xfId="0" applyFont="1" applyAlignment="1">
      <alignment horizontal="left" wrapText="1"/>
    </xf>
    <xf numFmtId="164" fontId="4" fillId="0" borderId="4" xfId="1" applyFont="1" applyBorder="1"/>
    <xf numFmtId="164" fontId="2" fillId="0" borderId="5" xfId="1" applyFont="1" applyBorder="1"/>
    <xf numFmtId="164" fontId="4" fillId="0" borderId="6" xfId="1" applyFont="1" applyBorder="1"/>
    <xf numFmtId="164" fontId="2" fillId="0" borderId="8" xfId="1" applyFont="1" applyBorder="1"/>
    <xf numFmtId="164" fontId="5" fillId="0" borderId="9" xfId="1" applyFont="1" applyBorder="1"/>
    <xf numFmtId="164" fontId="4" fillId="0" borderId="2" xfId="1" applyFont="1" applyBorder="1"/>
    <xf numFmtId="164" fontId="2" fillId="0" borderId="6" xfId="1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0" fontId="4" fillId="2" borderId="0" xfId="0" applyFont="1" applyFill="1"/>
    <xf numFmtId="164" fontId="4" fillId="2" borderId="0" xfId="1" applyFont="1" applyFill="1"/>
    <xf numFmtId="164" fontId="4" fillId="2" borderId="1" xfId="1" applyFont="1" applyFill="1" applyBorder="1"/>
    <xf numFmtId="164" fontId="4" fillId="2" borderId="7" xfId="1" applyFont="1" applyFill="1" applyBorder="1"/>
    <xf numFmtId="164" fontId="4" fillId="0" borderId="0" xfId="1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1" applyNumberFormat="1" applyFont="1" applyAlignment="1">
      <alignment horizontal="center" wrapText="1"/>
    </xf>
    <xf numFmtId="164" fontId="4" fillId="0" borderId="0" xfId="1" applyFont="1" applyAlignment="1">
      <alignment horizontal="center" wrapText="1"/>
    </xf>
    <xf numFmtId="0" fontId="4" fillId="0" borderId="0" xfId="0" applyFont="1" applyAlignment="1">
      <alignment horizontal="right"/>
    </xf>
    <xf numFmtId="164" fontId="4" fillId="0" borderId="0" xfId="1" applyFont="1" applyAlignment="1">
      <alignment horizontal="right"/>
    </xf>
    <xf numFmtId="14" fontId="4" fillId="0" borderId="0" xfId="1" applyNumberFormat="1" applyFont="1" applyAlignment="1">
      <alignment horizontal="right"/>
    </xf>
    <xf numFmtId="0" fontId="2" fillId="0" borderId="0" xfId="1" applyNumberFormat="1" applyFont="1" applyAlignment="1">
      <alignment horizontal="center"/>
    </xf>
    <xf numFmtId="14" fontId="2" fillId="0" borderId="0" xfId="0" quotePrefix="1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12" fillId="0" borderId="0" xfId="1" applyFont="1"/>
    <xf numFmtId="164" fontId="2" fillId="0" borderId="0" xfId="1" applyFont="1" applyAlignment="1">
      <alignment horizontal="center"/>
    </xf>
    <xf numFmtId="164" fontId="4" fillId="2" borderId="0" xfId="1" applyFont="1" applyFill="1" applyAlignment="1">
      <alignment horizontal="center"/>
    </xf>
    <xf numFmtId="2" fontId="4" fillId="0" borderId="0" xfId="1" applyNumberFormat="1" applyFont="1" applyAlignment="1">
      <alignment horizontal="center" wrapText="1"/>
    </xf>
    <xf numFmtId="2" fontId="4" fillId="2" borderId="0" xfId="1" applyNumberFormat="1" applyFont="1" applyFill="1" applyAlignment="1">
      <alignment horizontal="center"/>
    </xf>
    <xf numFmtId="2" fontId="3" fillId="0" borderId="0" xfId="0" applyNumberFormat="1" applyFont="1"/>
    <xf numFmtId="2" fontId="2" fillId="0" borderId="3" xfId="1" applyNumberFormat="1" applyFont="1" applyBorder="1"/>
    <xf numFmtId="2" fontId="2" fillId="0" borderId="4" xfId="1" applyNumberFormat="1" applyFont="1" applyBorder="1"/>
    <xf numFmtId="2" fontId="2" fillId="0" borderId="2" xfId="0" applyNumberFormat="1" applyFont="1" applyBorder="1"/>
    <xf numFmtId="164" fontId="3" fillId="0" borderId="10" xfId="1" applyFont="1" applyBorder="1"/>
    <xf numFmtId="2" fontId="2" fillId="0" borderId="5" xfId="1" applyNumberFormat="1" applyFont="1" applyBorder="1"/>
    <xf numFmtId="2" fontId="2" fillId="0" borderId="6" xfId="1" applyNumberFormat="1" applyFont="1" applyBorder="1"/>
    <xf numFmtId="2" fontId="2" fillId="0" borderId="0" xfId="1" applyNumberFormat="1" applyFont="1" applyBorder="1"/>
    <xf numFmtId="164" fontId="2" fillId="0" borderId="11" xfId="1" applyFont="1" applyBorder="1"/>
    <xf numFmtId="164" fontId="5" fillId="0" borderId="6" xfId="1" applyFont="1" applyBorder="1"/>
    <xf numFmtId="164" fontId="4" fillId="0" borderId="11" xfId="1" applyFont="1" applyBorder="1"/>
    <xf numFmtId="164" fontId="2" fillId="0" borderId="12" xfId="1" applyFont="1" applyBorder="1"/>
    <xf numFmtId="164" fontId="5" fillId="0" borderId="12" xfId="1" applyFont="1" applyBorder="1"/>
    <xf numFmtId="164" fontId="4" fillId="0" borderId="12" xfId="1" applyFont="1" applyBorder="1"/>
    <xf numFmtId="2" fontId="2" fillId="0" borderId="13" xfId="0" applyNumberFormat="1" applyFont="1" applyBorder="1"/>
    <xf numFmtId="2" fontId="3" fillId="0" borderId="10" xfId="0" applyNumberFormat="1" applyFont="1" applyBorder="1"/>
    <xf numFmtId="2" fontId="2" fillId="0" borderId="12" xfId="0" applyNumberFormat="1" applyFont="1" applyBorder="1"/>
    <xf numFmtId="2" fontId="4" fillId="0" borderId="0" xfId="1" applyNumberFormat="1" applyFont="1"/>
    <xf numFmtId="2" fontId="2" fillId="0" borderId="2" xfId="1" applyNumberFormat="1" applyFont="1" applyBorder="1"/>
    <xf numFmtId="2" fontId="4" fillId="0" borderId="12" xfId="1" applyNumberFormat="1" applyFont="1" applyBorder="1"/>
    <xf numFmtId="2" fontId="2" fillId="0" borderId="12" xfId="1" applyNumberFormat="1" applyFont="1" applyBorder="1"/>
    <xf numFmtId="2" fontId="2" fillId="0" borderId="8" xfId="1" applyNumberFormat="1" applyFont="1" applyBorder="1"/>
    <xf numFmtId="2" fontId="2" fillId="0" borderId="9" xfId="1" applyNumberFormat="1" applyFont="1" applyBorder="1"/>
    <xf numFmtId="2" fontId="2" fillId="0" borderId="11" xfId="1" applyNumberFormat="1" applyFont="1" applyBorder="1"/>
    <xf numFmtId="164" fontId="2" fillId="3" borderId="0" xfId="1" applyFont="1" applyFill="1"/>
    <xf numFmtId="164" fontId="3" fillId="3" borderId="0" xfId="1" applyFont="1" applyFill="1"/>
    <xf numFmtId="164" fontId="2" fillId="4" borderId="0" xfId="1" applyFont="1" applyFill="1"/>
    <xf numFmtId="164" fontId="3" fillId="4" borderId="0" xfId="1" applyFont="1" applyFill="1"/>
    <xf numFmtId="0" fontId="4" fillId="2" borderId="1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64" fontId="2" fillId="2" borderId="0" xfId="1" applyFont="1" applyFill="1" applyBorder="1"/>
    <xf numFmtId="0" fontId="13" fillId="0" borderId="0" xfId="2" applyFont="1" applyProtection="1">
      <protection locked="0"/>
    </xf>
    <xf numFmtId="0" fontId="13" fillId="0" borderId="8" xfId="2" applyFont="1" applyBorder="1" applyAlignment="1" applyProtection="1">
      <alignment horizontal="left"/>
      <protection locked="0"/>
    </xf>
    <xf numFmtId="164" fontId="2" fillId="5" borderId="0" xfId="1" applyFont="1" applyFill="1"/>
    <xf numFmtId="164" fontId="2" fillId="6" borderId="0" xfId="1" applyFont="1" applyFill="1"/>
    <xf numFmtId="0" fontId="4" fillId="2" borderId="0" xfId="0" applyFont="1" applyFill="1" applyAlignment="1">
      <alignment horizontal="left"/>
    </xf>
    <xf numFmtId="164" fontId="4" fillId="2" borderId="0" xfId="1" applyFont="1" applyFill="1" applyBorder="1"/>
    <xf numFmtId="164" fontId="0" fillId="0" borderId="0" xfId="1" applyFont="1"/>
    <xf numFmtId="0" fontId="0" fillId="0" borderId="0" xfId="0" applyAlignment="1">
      <alignment vertical="center"/>
    </xf>
    <xf numFmtId="164" fontId="0" fillId="0" borderId="0" xfId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12" xfId="1" applyFont="1" applyBorder="1" applyAlignment="1">
      <alignment vertical="center"/>
    </xf>
    <xf numFmtId="164" fontId="0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/>
    <xf numFmtId="0" fontId="12" fillId="0" borderId="0" xfId="0" applyFont="1"/>
    <xf numFmtId="164" fontId="2" fillId="0" borderId="0" xfId="1" applyFont="1" applyFill="1"/>
    <xf numFmtId="164" fontId="2" fillId="7" borderId="0" xfId="1" applyFont="1" applyFill="1"/>
    <xf numFmtId="0" fontId="3" fillId="7" borderId="0" xfId="0" applyFont="1" applyFill="1"/>
    <xf numFmtId="0" fontId="2" fillId="7" borderId="0" xfId="0" applyFont="1" applyFill="1"/>
    <xf numFmtId="0" fontId="0" fillId="0" borderId="14" xfId="0" applyBorder="1"/>
    <xf numFmtId="0" fontId="4" fillId="0" borderId="14" xfId="1" applyNumberFormat="1" applyFont="1" applyBorder="1" applyAlignment="1">
      <alignment horizontal="center"/>
    </xf>
    <xf numFmtId="14" fontId="4" fillId="0" borderId="14" xfId="1" applyNumberFormat="1" applyFont="1" applyBorder="1" applyAlignment="1">
      <alignment vertical="center"/>
    </xf>
    <xf numFmtId="164" fontId="2" fillId="0" borderId="14" xfId="1" applyFont="1" applyBorder="1"/>
    <xf numFmtId="0" fontId="2" fillId="0" borderId="14" xfId="0" applyFont="1" applyBorder="1"/>
    <xf numFmtId="164" fontId="4" fillId="2" borderId="16" xfId="1" applyFont="1" applyFill="1" applyBorder="1"/>
    <xf numFmtId="0" fontId="4" fillId="2" borderId="14" xfId="0" applyFont="1" applyFill="1" applyBorder="1"/>
    <xf numFmtId="0" fontId="4" fillId="0" borderId="14" xfId="0" applyFont="1" applyBorder="1"/>
    <xf numFmtId="164" fontId="2" fillId="7" borderId="14" xfId="1" applyFont="1" applyFill="1" applyBorder="1"/>
    <xf numFmtId="2" fontId="3" fillId="7" borderId="0" xfId="0" applyNumberFormat="1" applyFont="1" applyFill="1"/>
    <xf numFmtId="164" fontId="3" fillId="5" borderId="14" xfId="1" applyFont="1" applyFill="1" applyBorder="1"/>
    <xf numFmtId="164" fontId="3" fillId="6" borderId="14" xfId="1" applyFont="1" applyFill="1" applyBorder="1"/>
    <xf numFmtId="14" fontId="2" fillId="2" borderId="0" xfId="0" applyNumberFormat="1" applyFont="1" applyFill="1" applyAlignment="1">
      <alignment horizontal="center"/>
    </xf>
    <xf numFmtId="164" fontId="2" fillId="2" borderId="0" xfId="1" applyFont="1" applyFill="1"/>
    <xf numFmtId="0" fontId="2" fillId="8" borderId="0" xfId="0" applyFont="1" applyFill="1"/>
    <xf numFmtId="14" fontId="2" fillId="8" borderId="0" xfId="0" applyNumberFormat="1" applyFont="1" applyFill="1" applyAlignment="1">
      <alignment horizontal="center"/>
    </xf>
    <xf numFmtId="9" fontId="2" fillId="8" borderId="0" xfId="0" applyNumberFormat="1" applyFont="1" applyFill="1" applyAlignment="1">
      <alignment horizontal="center"/>
    </xf>
    <xf numFmtId="164" fontId="2" fillId="8" borderId="0" xfId="1" applyFont="1" applyFill="1"/>
    <xf numFmtId="0" fontId="2" fillId="4" borderId="0" xfId="0" applyFont="1" applyFill="1"/>
    <xf numFmtId="14" fontId="2" fillId="4" borderId="0" xfId="0" applyNumberFormat="1" applyFont="1" applyFill="1" applyAlignment="1">
      <alignment horizontal="center"/>
    </xf>
    <xf numFmtId="9" fontId="2" fillId="4" borderId="0" xfId="0" applyNumberFormat="1" applyFont="1" applyFill="1" applyAlignment="1">
      <alignment horizontal="center"/>
    </xf>
    <xf numFmtId="14" fontId="2" fillId="7" borderId="0" xfId="0" applyNumberFormat="1" applyFont="1" applyFill="1" applyAlignment="1">
      <alignment horizontal="center"/>
    </xf>
    <xf numFmtId="9" fontId="2" fillId="7" borderId="0" xfId="0" applyNumberFormat="1" applyFont="1" applyFill="1" applyAlignment="1">
      <alignment horizontal="center"/>
    </xf>
    <xf numFmtId="0" fontId="2" fillId="9" borderId="0" xfId="0" applyFont="1" applyFill="1"/>
    <xf numFmtId="14" fontId="2" fillId="9" borderId="0" xfId="0" applyNumberFormat="1" applyFont="1" applyFill="1" applyAlignment="1">
      <alignment horizontal="center"/>
    </xf>
    <xf numFmtId="9" fontId="2" fillId="9" borderId="0" xfId="0" applyNumberFormat="1" applyFont="1" applyFill="1" applyAlignment="1">
      <alignment horizontal="center"/>
    </xf>
    <xf numFmtId="164" fontId="2" fillId="9" borderId="0" xfId="1" applyFont="1" applyFill="1"/>
    <xf numFmtId="2" fontId="2" fillId="2" borderId="0" xfId="0" applyNumberFormat="1" applyFont="1" applyFill="1"/>
    <xf numFmtId="2" fontId="3" fillId="2" borderId="0" xfId="0" applyNumberFormat="1" applyFont="1" applyFill="1"/>
    <xf numFmtId="2" fontId="2" fillId="6" borderId="0" xfId="0" applyNumberFormat="1" applyFont="1" applyFill="1"/>
    <xf numFmtId="2" fontId="3" fillId="6" borderId="0" xfId="0" applyNumberFormat="1" applyFont="1" applyFill="1"/>
    <xf numFmtId="164" fontId="2" fillId="10" borderId="0" xfId="1" applyFont="1" applyFill="1"/>
    <xf numFmtId="164" fontId="3" fillId="10" borderId="0" xfId="1" applyFont="1" applyFill="1"/>
    <xf numFmtId="164" fontId="2" fillId="6" borderId="14" xfId="1" applyFont="1" applyFill="1" applyBorder="1"/>
    <xf numFmtId="164" fontId="12" fillId="6" borderId="0" xfId="1" applyFont="1" applyFill="1"/>
    <xf numFmtId="2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9" fontId="3" fillId="0" borderId="0" xfId="0" applyNumberFormat="1" applyFont="1" applyAlignment="1">
      <alignment horizontal="center"/>
    </xf>
    <xf numFmtId="14" fontId="3" fillId="4" borderId="8" xfId="0" applyNumberFormat="1" applyFont="1" applyFill="1" applyBorder="1" applyAlignment="1">
      <alignment horizontal="center"/>
    </xf>
    <xf numFmtId="9" fontId="3" fillId="4" borderId="8" xfId="0" applyNumberFormat="1" applyFont="1" applyFill="1" applyBorder="1" applyAlignment="1">
      <alignment horizontal="center"/>
    </xf>
    <xf numFmtId="9" fontId="3" fillId="2" borderId="8" xfId="0" applyNumberFormat="1" applyFont="1" applyFill="1" applyBorder="1" applyAlignment="1">
      <alignment horizontal="center"/>
    </xf>
    <xf numFmtId="164" fontId="2" fillId="0" borderId="7" xfId="1" applyFont="1" applyBorder="1"/>
    <xf numFmtId="164" fontId="2" fillId="4" borderId="0" xfId="1" applyFont="1" applyFill="1" applyBorder="1"/>
    <xf numFmtId="14" fontId="4" fillId="0" borderId="0" xfId="1" applyNumberFormat="1" applyFont="1" applyAlignment="1">
      <alignment horizontal="center"/>
    </xf>
    <xf numFmtId="14" fontId="12" fillId="4" borderId="0" xfId="0" applyNumberFormat="1" applyFont="1" applyFill="1" applyAlignment="1">
      <alignment horizontal="center"/>
    </xf>
    <xf numFmtId="14" fontId="12" fillId="8" borderId="0" xfId="0" applyNumberFormat="1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2" fillId="12" borderId="0" xfId="0" applyFont="1" applyFill="1" applyAlignment="1">
      <alignment vertical="center"/>
    </xf>
    <xf numFmtId="2" fontId="2" fillId="6" borderId="0" xfId="0" applyNumberFormat="1" applyFont="1" applyFill="1" applyAlignment="1">
      <alignment vertical="center"/>
    </xf>
    <xf numFmtId="2" fontId="2" fillId="11" borderId="0" xfId="0" applyNumberFormat="1" applyFont="1" applyFill="1" applyAlignment="1">
      <alignment vertical="center"/>
    </xf>
    <xf numFmtId="2" fontId="14" fillId="11" borderId="0" xfId="0" applyNumberFormat="1" applyFont="1" applyFill="1" applyAlignment="1">
      <alignment vertical="center"/>
    </xf>
    <xf numFmtId="164" fontId="2" fillId="8" borderId="0" xfId="1" applyFont="1" applyFill="1" applyBorder="1"/>
    <xf numFmtId="0" fontId="14" fillId="6" borderId="0" xfId="0" applyFont="1" applyFill="1" applyAlignment="1">
      <alignment vertical="center"/>
    </xf>
    <xf numFmtId="0" fontId="3" fillId="2" borderId="8" xfId="0" applyFont="1" applyFill="1" applyBorder="1"/>
    <xf numFmtId="14" fontId="3" fillId="2" borderId="8" xfId="0" applyNumberFormat="1" applyFont="1" applyFill="1" applyBorder="1" applyAlignment="1">
      <alignment horizontal="center"/>
    </xf>
    <xf numFmtId="164" fontId="3" fillId="2" borderId="8" xfId="1" applyFont="1" applyFill="1" applyBorder="1"/>
    <xf numFmtId="9" fontId="12" fillId="4" borderId="0" xfId="0" applyNumberFormat="1" applyFont="1" applyFill="1" applyAlignment="1">
      <alignment horizontal="center"/>
    </xf>
    <xf numFmtId="0" fontId="12" fillId="4" borderId="0" xfId="0" applyFont="1" applyFill="1"/>
    <xf numFmtId="164" fontId="12" fillId="4" borderId="0" xfId="1" applyFont="1" applyFill="1" applyBorder="1"/>
    <xf numFmtId="164" fontId="3" fillId="4" borderId="0" xfId="1" applyFont="1" applyFill="1" applyBorder="1"/>
    <xf numFmtId="0" fontId="3" fillId="4" borderId="8" xfId="0" applyFont="1" applyFill="1" applyBorder="1"/>
    <xf numFmtId="164" fontId="3" fillId="4" borderId="8" xfId="1" applyFont="1" applyFill="1" applyBorder="1"/>
    <xf numFmtId="9" fontId="12" fillId="8" borderId="0" xfId="0" applyNumberFormat="1" applyFont="1" applyFill="1" applyAlignment="1">
      <alignment horizontal="center"/>
    </xf>
    <xf numFmtId="9" fontId="12" fillId="2" borderId="0" xfId="0" applyNumberFormat="1" applyFont="1" applyFill="1" applyAlignment="1">
      <alignment horizontal="center"/>
    </xf>
    <xf numFmtId="0" fontId="3" fillId="12" borderId="0" xfId="0" applyFont="1" applyFill="1" applyAlignment="1">
      <alignment vertical="center"/>
    </xf>
    <xf numFmtId="0" fontId="2" fillId="13" borderId="0" xfId="0" applyFont="1" applyFill="1" applyAlignment="1">
      <alignment vertical="center"/>
    </xf>
    <xf numFmtId="0" fontId="3" fillId="13" borderId="0" xfId="0" applyFont="1" applyFill="1" applyAlignment="1">
      <alignment vertical="center"/>
    </xf>
    <xf numFmtId="14" fontId="4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2" fillId="2" borderId="0" xfId="0" applyFont="1" applyFill="1"/>
    <xf numFmtId="164" fontId="12" fillId="2" borderId="0" xfId="1" applyFont="1" applyFill="1" applyBorder="1"/>
    <xf numFmtId="0" fontId="12" fillId="8" borderId="0" xfId="0" applyFont="1" applyFill="1"/>
    <xf numFmtId="164" fontId="12" fillId="8" borderId="0" xfId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pivotButton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3" fillId="4" borderId="0" xfId="0" applyFont="1" applyFill="1"/>
    <xf numFmtId="14" fontId="3" fillId="4" borderId="0" xfId="0" applyNumberFormat="1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0" fontId="12" fillId="2" borderId="8" xfId="0" applyFont="1" applyFill="1" applyBorder="1"/>
    <xf numFmtId="14" fontId="12" fillId="2" borderId="8" xfId="0" applyNumberFormat="1" applyFont="1" applyFill="1" applyBorder="1" applyAlignment="1">
      <alignment horizontal="center"/>
    </xf>
    <xf numFmtId="9" fontId="12" fillId="2" borderId="8" xfId="0" applyNumberFormat="1" applyFont="1" applyFill="1" applyBorder="1" applyAlignment="1">
      <alignment horizontal="center"/>
    </xf>
    <xf numFmtId="164" fontId="12" fillId="2" borderId="8" xfId="1" applyFont="1" applyFill="1" applyBorder="1"/>
    <xf numFmtId="43" fontId="2" fillId="0" borderId="0" xfId="3" applyFont="1" applyAlignment="1">
      <alignment horizontal="center"/>
    </xf>
    <xf numFmtId="43" fontId="3" fillId="0" borderId="0" xfId="3" applyFont="1" applyAlignment="1">
      <alignment horizontal="center"/>
    </xf>
    <xf numFmtId="0" fontId="3" fillId="8" borderId="0" xfId="0" applyFont="1" applyFill="1"/>
    <xf numFmtId="14" fontId="3" fillId="8" borderId="0" xfId="0" applyNumberFormat="1" applyFont="1" applyFill="1" applyAlignment="1">
      <alignment horizontal="center"/>
    </xf>
    <xf numFmtId="9" fontId="3" fillId="8" borderId="0" xfId="0" applyNumberFormat="1" applyFont="1" applyFill="1" applyAlignment="1">
      <alignment horizontal="center"/>
    </xf>
    <xf numFmtId="164" fontId="3" fillId="8" borderId="0" xfId="1" applyFont="1" applyFill="1" applyBorder="1"/>
    <xf numFmtId="0" fontId="3" fillId="8" borderId="8" xfId="0" applyFont="1" applyFill="1" applyBorder="1"/>
    <xf numFmtId="14" fontId="3" fillId="8" borderId="8" xfId="0" applyNumberFormat="1" applyFont="1" applyFill="1" applyBorder="1" applyAlignment="1">
      <alignment horizontal="center"/>
    </xf>
    <xf numFmtId="9" fontId="3" fillId="8" borderId="8" xfId="0" applyNumberFormat="1" applyFont="1" applyFill="1" applyBorder="1" applyAlignment="1">
      <alignment horizontal="center"/>
    </xf>
    <xf numFmtId="164" fontId="3" fillId="8" borderId="8" xfId="1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165" fontId="10" fillId="0" borderId="0" xfId="2" applyNumberFormat="1" applyFont="1" applyAlignment="1" applyProtection="1">
      <alignment horizontal="left"/>
      <protection locked="0"/>
    </xf>
    <xf numFmtId="0" fontId="10" fillId="0" borderId="0" xfId="2" applyFont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5" fontId="13" fillId="0" borderId="0" xfId="2" applyNumberFormat="1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left"/>
      <protection locked="0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4">
    <cellStyle name="Comma" xfId="1" builtinId="3"/>
    <cellStyle name="Comma 2" xfId="3" xr:uid="{B5F92D02-8715-4BBA-9E0D-B7BEC21DF392}"/>
    <cellStyle name="Normal" xfId="0" builtinId="0"/>
    <cellStyle name="Normal 2" xfId="2" xr:uid="{00000000-0005-0000-0000-000002000000}"/>
  </cellStyles>
  <dxfs count="10"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(* #,##0.00_);_(* \(#,##0.00\);_(* &quot;-&quot;??_);_(@_)"/>
    </dxf>
    <dxf>
      <numFmt numFmtId="164" formatCode="_(* #,##0.00_);_(* \(#,##0.00\);_(* &quot;-&quot;??_);_(@_)"/>
    </dxf>
  </dxfs>
  <tableStyles count="0" defaultTableStyle="TableStyleMedium2" defaultPivotStyle="PivotStyleLight16"/>
  <colors>
    <mruColors>
      <color rgb="FFFF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 Lin Lim" refreshedDate="45901.566195601852" createdVersion="8" refreshedVersion="8" minRefreshableVersion="3" recordCount="69" xr:uid="{E44A3D41-DF5B-4AC1-BF55-3E89EE9CE0D7}">
  <cacheSource type="worksheet">
    <worksheetSource ref="A34:T103" sheet="YE 2024 Depreciation"/>
  </cacheSource>
  <cacheFields count="20">
    <cacheField name="Account" numFmtId="0">
      <sharedItems containsBlank="1"/>
    </cacheField>
    <cacheField name="Plate Number" numFmtId="0">
      <sharedItems containsBlank="1" count="9">
        <s v="BLX2635"/>
        <s v="VAA1136"/>
        <s v="VAG1362"/>
        <s v="PHR4882"/>
        <s v="VCM3362"/>
        <m/>
        <s v="BLE6621" u="1"/>
        <s v="VAJ2362" u="1"/>
        <s v="KEP2182" u="1"/>
      </sharedItems>
    </cacheField>
    <cacheField name="N / A" numFmtId="0">
      <sharedItems containsBlank="1"/>
    </cacheField>
    <cacheField name="Date of Purchase " numFmtId="0">
      <sharedItems containsNonDate="0" containsDate="1" containsString="0" containsBlank="1" minDate="2015-12-21T00:00:00" maxDate="2025-05-01T00:00:00"/>
    </cacheField>
    <cacheField name="Rate" numFmtId="0">
      <sharedItems containsString="0" containsBlank="1" containsNumber="1" minValue="0.1" maxValue="0.2"/>
    </cacheField>
    <cacheField name="Cost" numFmtId="164">
      <sharedItems containsSemiMixedTypes="0" containsString="0" containsNumber="1" minValue="1035" maxValue="1260596.5"/>
    </cacheField>
    <cacheField name="Depri / Mth" numFmtId="164">
      <sharedItems containsSemiMixedTypes="0" containsString="0" containsNumber="1" minValue="15.258333333333335" maxValue="13923.937500000002"/>
    </cacheField>
    <cacheField name="May" numFmtId="164">
      <sharedItems containsString="0" containsBlank="1" containsNumber="1" minValue="0" maxValue="10857.069999999998"/>
    </cacheField>
    <cacheField name="June" numFmtId="164">
      <sharedItems containsString="0" containsBlank="1" containsNumber="1" minValue="0" maxValue="10932.919999999998"/>
    </cacheField>
    <cacheField name="July" numFmtId="164">
      <sharedItems containsString="0" containsBlank="1" containsNumber="1" minValue="0" maxValue="11028.749999999998"/>
    </cacheField>
    <cacheField name="August" numFmtId="164">
      <sharedItems containsString="0" containsBlank="1" containsNumber="1" minValue="0" maxValue="11068.749999999998"/>
    </cacheField>
    <cacheField name="September" numFmtId="164">
      <sharedItems containsString="0" containsBlank="1" containsNumber="1" minValue="0" maxValue="11068.749999999998"/>
    </cacheField>
    <cacheField name="October" numFmtId="164">
      <sharedItems containsString="0" containsBlank="1" containsNumber="1" minValue="0" maxValue="11068.749999999998"/>
    </cacheField>
    <cacheField name="November" numFmtId="164">
      <sharedItems containsString="0" containsBlank="1" containsNumber="1" minValue="0" maxValue="11068.749999999998"/>
    </cacheField>
    <cacheField name="December" numFmtId="164">
      <sharedItems containsString="0" containsBlank="1" containsNumber="1" minValue="0" maxValue="11215.879999999997"/>
    </cacheField>
    <cacheField name="January" numFmtId="164">
      <sharedItems containsString="0" containsBlank="1" containsNumber="1" minValue="0" maxValue="11215.879999999997"/>
    </cacheField>
    <cacheField name="February" numFmtId="164">
      <sharedItems containsString="0" containsBlank="1" containsNumber="1" minValue="0" maxValue="11387.449999999997"/>
    </cacheField>
    <cacheField name="March" numFmtId="164">
      <sharedItems containsString="0" containsBlank="1" containsNumber="1" minValue="0" maxValue="11482.379999999997"/>
    </cacheField>
    <cacheField name="April" numFmtId="164">
      <sharedItems containsString="0" containsBlank="1" containsNumber="1" minValue="15.26" maxValue="11715.979999999998"/>
    </cacheField>
    <cacheField name="Total / year" numFmtId="164">
      <sharedItems containsSemiMixedTypes="0" containsString="0" containsNumber="1" minValue="0" maxValue="134111.31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s v="780-001"/>
    <x v="0"/>
    <s v="New"/>
    <d v="2015-12-21T00:00:00"/>
    <n v="0.15"/>
    <n v="139091"/>
    <n v="1738.6374999999998"/>
    <m/>
    <m/>
    <m/>
    <m/>
    <m/>
    <m/>
    <m/>
    <m/>
    <m/>
    <m/>
    <m/>
    <m/>
    <n v="0"/>
  </r>
  <r>
    <s v="780-001"/>
    <x v="0"/>
    <s v="Addition"/>
    <d v="2018-07-31T00:00:00"/>
    <n v="0.15"/>
    <n v="2867"/>
    <n v="35.837499999999999"/>
    <m/>
    <m/>
    <m/>
    <m/>
    <m/>
    <m/>
    <m/>
    <m/>
    <m/>
    <m/>
    <m/>
    <m/>
    <n v="0"/>
  </r>
  <r>
    <s v="780-001"/>
    <x v="0"/>
    <s v="Addition"/>
    <d v="2019-03-31T00:00:00"/>
    <n v="0.15"/>
    <n v="2500"/>
    <n v="31.25"/>
    <m/>
    <m/>
    <m/>
    <m/>
    <m/>
    <m/>
    <m/>
    <m/>
    <m/>
    <m/>
    <m/>
    <m/>
    <n v="0"/>
  </r>
  <r>
    <s v="780-001"/>
    <x v="0"/>
    <s v="Addition"/>
    <d v="2021-09-16T00:00:00"/>
    <n v="0.2"/>
    <n v="6800"/>
    <n v="113.33333333333333"/>
    <m/>
    <m/>
    <m/>
    <m/>
    <m/>
    <m/>
    <m/>
    <m/>
    <m/>
    <m/>
    <m/>
    <m/>
    <n v="0"/>
  </r>
  <r>
    <s v="780-001"/>
    <x v="0"/>
    <s v="Addition"/>
    <d v="2022-02-07T00:00:00"/>
    <n v="0.2"/>
    <n v="8950"/>
    <n v="149.16666666666666"/>
    <m/>
    <m/>
    <m/>
    <m/>
    <m/>
    <m/>
    <m/>
    <m/>
    <m/>
    <m/>
    <m/>
    <m/>
    <n v="0"/>
  </r>
  <r>
    <s v="780-001"/>
    <x v="0"/>
    <s v="Addition"/>
    <d v="2022-02-25T00:00:00"/>
    <n v="0.2"/>
    <n v="2400"/>
    <n v="40"/>
    <m/>
    <m/>
    <m/>
    <m/>
    <m/>
    <m/>
    <m/>
    <m/>
    <m/>
    <m/>
    <m/>
    <m/>
    <n v="0"/>
  </r>
  <r>
    <s v="780-001"/>
    <x v="0"/>
    <s v="Addition"/>
    <d v="2022-11-09T00:00:00"/>
    <n v="0.2"/>
    <n v="5984"/>
    <n v="99.733333333333334"/>
    <m/>
    <m/>
    <m/>
    <m/>
    <m/>
    <m/>
    <m/>
    <m/>
    <m/>
    <m/>
    <m/>
    <m/>
    <n v="0"/>
  </r>
  <r>
    <s v="780-005"/>
    <x v="1"/>
    <s v="New"/>
    <d v="2017-05-26T00:00:00"/>
    <n v="0.1"/>
    <n v="170000"/>
    <n v="1416.6666666666667"/>
    <n v="1416.67"/>
    <n v="1416.67"/>
    <n v="1416.67"/>
    <n v="1416.67"/>
    <n v="1416.67"/>
    <n v="1416.67"/>
    <n v="1416.67"/>
    <n v="1416.67"/>
    <n v="1416.67"/>
    <n v="1416.67"/>
    <n v="1416.67"/>
    <n v="1416.67"/>
    <n v="17000.04"/>
  </r>
  <r>
    <s v="780-008"/>
    <x v="1"/>
    <s v="Addition"/>
    <d v="2018-05-20T00:00:00"/>
    <n v="0.1"/>
    <n v="4510"/>
    <n v="37.583333333333336"/>
    <n v="37.58"/>
    <n v="37.58"/>
    <n v="37.58"/>
    <n v="37.58"/>
    <n v="37.58"/>
    <n v="37.58"/>
    <n v="37.58"/>
    <n v="37.58"/>
    <n v="37.58"/>
    <n v="37.58"/>
    <n v="37.58"/>
    <n v="37.58"/>
    <n v="450.95999999999987"/>
  </r>
  <r>
    <s v="780-008"/>
    <x v="1"/>
    <s v="Addition"/>
    <d v="2018-07-31T00:00:00"/>
    <n v="0.1"/>
    <n v="8665"/>
    <n v="72.208333333333329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72.209999999999994"/>
    <n v="866.5200000000001"/>
  </r>
  <r>
    <s v="780-008"/>
    <x v="1"/>
    <s v="Addition"/>
    <d v="2019-04-03T00:00:00"/>
    <n v="0.1"/>
    <n v="9900"/>
    <n v="82.5"/>
    <n v="82.5"/>
    <n v="82.5"/>
    <n v="82.5"/>
    <n v="82.5"/>
    <n v="82.5"/>
    <n v="82.5"/>
    <n v="82.5"/>
    <n v="82.5"/>
    <n v="82.5"/>
    <n v="82.5"/>
    <n v="82.5"/>
    <n v="82.5"/>
    <n v="990"/>
  </r>
  <r>
    <s v="780-008"/>
    <x v="1"/>
    <s v="Addition"/>
    <d v="2019-11-25T00:00:00"/>
    <n v="0.2"/>
    <n v="5715"/>
    <n v="95.25"/>
    <n v="95.25"/>
    <n v="95.25"/>
    <n v="95.25"/>
    <n v="95.25"/>
    <n v="95.25"/>
    <n v="95.25"/>
    <n v="95.25"/>
    <n v="95.25"/>
    <n v="95.25"/>
    <n v="95.25"/>
    <n v="95.25"/>
    <n v="95.25"/>
    <n v="1143"/>
  </r>
  <r>
    <s v="780-008"/>
    <x v="1"/>
    <s v="Addition"/>
    <d v="2020-01-08T00:00:00"/>
    <n v="0.2"/>
    <n v="3000"/>
    <n v="50"/>
    <n v="50"/>
    <n v="50"/>
    <n v="50"/>
    <n v="50"/>
    <n v="50"/>
    <n v="50"/>
    <n v="50"/>
    <n v="50"/>
    <n v="50"/>
    <n v="50"/>
    <n v="50"/>
    <n v="50"/>
    <n v="600"/>
  </r>
  <r>
    <s v="780-008"/>
    <x v="1"/>
    <s v="Addition"/>
    <d v="2020-02-11T00:00:00"/>
    <n v="0.2"/>
    <n v="2500"/>
    <n v="41.666666666666664"/>
    <n v="41.67"/>
    <n v="41.67"/>
    <n v="41.67"/>
    <n v="41.67"/>
    <n v="41.67"/>
    <n v="41.67"/>
    <n v="41.67"/>
    <n v="41.67"/>
    <n v="41.67"/>
    <n v="41.67"/>
    <n v="41.67"/>
    <n v="41.67"/>
    <n v="500.04000000000013"/>
  </r>
  <r>
    <s v="780-008"/>
    <x v="1"/>
    <s v="Addition"/>
    <d v="2021-01-15T00:00:00"/>
    <n v="0.2"/>
    <n v="13787"/>
    <n v="229.78333333333333"/>
    <n v="229.78"/>
    <n v="229.78"/>
    <n v="229.78"/>
    <n v="229.78"/>
    <n v="229.78"/>
    <n v="229.78"/>
    <n v="229.78"/>
    <n v="229.78"/>
    <n v="229.78"/>
    <n v="229.78"/>
    <n v="229.78"/>
    <n v="229.78"/>
    <n v="2757.3600000000006"/>
  </r>
  <r>
    <s v="780-008"/>
    <x v="1"/>
    <s v="Addition"/>
    <d v="2021-07-31T00:00:00"/>
    <n v="0.2"/>
    <n v="5188"/>
    <n v="86.466666666666683"/>
    <n v="86.47"/>
    <n v="86.47"/>
    <n v="86.47"/>
    <n v="86.47"/>
    <n v="86.47"/>
    <n v="86.47"/>
    <n v="86.47"/>
    <n v="86.47"/>
    <n v="86.47"/>
    <n v="86.47"/>
    <n v="86.47"/>
    <n v="86.47"/>
    <n v="1037.6400000000001"/>
  </r>
  <r>
    <s v="780-008"/>
    <x v="1"/>
    <s v="Addition"/>
    <d v="2022-02-28T00:00:00"/>
    <n v="0.2"/>
    <n v="7665"/>
    <n v="127.75"/>
    <n v="127.75"/>
    <n v="127.75"/>
    <n v="127.75"/>
    <n v="127.75"/>
    <n v="127.75"/>
    <n v="127.75"/>
    <n v="127.75"/>
    <n v="127.75"/>
    <n v="127.75"/>
    <n v="127.75"/>
    <n v="127.75"/>
    <n v="127.75"/>
    <n v="1533"/>
  </r>
  <r>
    <s v="780-008"/>
    <x v="1"/>
    <s v="Addition"/>
    <d v="2022-06-30T00:00:00"/>
    <n v="0.2"/>
    <n v="7111"/>
    <n v="118.51666666666667"/>
    <n v="118.52"/>
    <n v="118.52"/>
    <n v="118.52"/>
    <n v="118.52"/>
    <n v="118.52"/>
    <n v="118.52"/>
    <n v="118.52"/>
    <n v="118.52"/>
    <n v="118.52"/>
    <n v="118.52"/>
    <n v="118.52"/>
    <n v="118.52"/>
    <n v="1422.24"/>
  </r>
  <r>
    <s v="780-008"/>
    <x v="1"/>
    <s v="Addition"/>
    <d v="2023-03-13T00:00:00"/>
    <n v="0.2"/>
    <n v="17570"/>
    <n v="292.83333333333331"/>
    <n v="292.83"/>
    <n v="292.83"/>
    <n v="292.83"/>
    <n v="292.83"/>
    <n v="292.83"/>
    <n v="292.83"/>
    <n v="292.83"/>
    <n v="292.83"/>
    <n v="292.83"/>
    <n v="292.83"/>
    <n v="292.83"/>
    <n v="292.83"/>
    <n v="3513.9599999999996"/>
  </r>
  <r>
    <s v="780-008"/>
    <x v="1"/>
    <s v="Addition"/>
    <d v="2023-06-13T00:00:00"/>
    <n v="0.2"/>
    <n v="10784"/>
    <n v="179.73333333333335"/>
    <n v="179.73"/>
    <n v="179.73"/>
    <n v="179.73"/>
    <n v="179.73"/>
    <n v="179.73"/>
    <n v="179.73"/>
    <n v="179.73"/>
    <n v="179.73"/>
    <n v="179.73"/>
    <n v="179.73"/>
    <n v="179.73"/>
    <n v="179.73"/>
    <n v="2156.7599999999998"/>
  </r>
  <r>
    <s v="780-008"/>
    <x v="1"/>
    <s v="Addition"/>
    <d v="2024-05-31T00:00:00"/>
    <n v="0.2"/>
    <n v="4080"/>
    <n v="68"/>
    <n v="68"/>
    <n v="68"/>
    <n v="68"/>
    <n v="68"/>
    <n v="68"/>
    <n v="68"/>
    <n v="68"/>
    <n v="68"/>
    <n v="68"/>
    <n v="68"/>
    <n v="68"/>
    <n v="68"/>
    <n v="816"/>
  </r>
  <r>
    <s v="780-008"/>
    <x v="1"/>
    <s v="Addition"/>
    <d v="2024-06-30T00:00:00"/>
    <n v="0.2"/>
    <n v="3016"/>
    <n v="50.266666666666673"/>
    <n v="0"/>
    <n v="50.27"/>
    <n v="50.27"/>
    <n v="50.27"/>
    <n v="50.27"/>
    <n v="50.27"/>
    <n v="50.27"/>
    <n v="50.27"/>
    <n v="50.27"/>
    <n v="50.27"/>
    <n v="50.27"/>
    <n v="50.27"/>
    <n v="552.96999999999991"/>
  </r>
  <r>
    <s v="780-008"/>
    <x v="1"/>
    <s v="Addition"/>
    <d v="2024-08-31T00:00:00"/>
    <n v="0.2"/>
    <n v="2400"/>
    <n v="40"/>
    <n v="0"/>
    <n v="0"/>
    <n v="0"/>
    <n v="40"/>
    <n v="40"/>
    <n v="40"/>
    <n v="40"/>
    <n v="40"/>
    <n v="40"/>
    <n v="40"/>
    <n v="40"/>
    <n v="40"/>
    <n v="360"/>
  </r>
  <r>
    <s v="780-006"/>
    <x v="2"/>
    <s v="New"/>
    <d v="2017-07-10T00:00:00"/>
    <n v="0.1"/>
    <n v="265000"/>
    <n v="2208.3333333333335"/>
    <n v="2208.33"/>
    <n v="2208.33"/>
    <n v="2208.33"/>
    <n v="2208.33"/>
    <n v="2208.33"/>
    <n v="2208.33"/>
    <n v="2208.33"/>
    <n v="2208.33"/>
    <n v="2208.33"/>
    <n v="2208.33"/>
    <n v="2208.33"/>
    <n v="2208.33"/>
    <n v="26499.960000000006"/>
  </r>
  <r>
    <s v="780-006"/>
    <x v="2"/>
    <s v="Addition"/>
    <d v="2019-10-03T00:00:00"/>
    <n v="0.2"/>
    <n v="2500"/>
    <n v="41.666666666666664"/>
    <n v="41.67"/>
    <n v="41.67"/>
    <n v="41.67"/>
    <n v="41.67"/>
    <n v="41.67"/>
    <n v="41.67"/>
    <n v="41.67"/>
    <n v="41.67"/>
    <n v="41.67"/>
    <n v="41.67"/>
    <n v="41.67"/>
    <n v="41.67"/>
    <n v="500.04000000000013"/>
  </r>
  <r>
    <s v="780-006"/>
    <x v="2"/>
    <s v="Addition"/>
    <d v="2019-11-26T00:00:00"/>
    <n v="0.2"/>
    <n v="3800"/>
    <n v="63.333333333333336"/>
    <n v="63.33"/>
    <n v="63.33"/>
    <n v="63.33"/>
    <n v="63.33"/>
    <n v="63.33"/>
    <n v="63.33"/>
    <n v="63.33"/>
    <n v="63.33"/>
    <n v="63.33"/>
    <n v="63.33"/>
    <n v="63.33"/>
    <n v="63.33"/>
    <n v="759.96"/>
  </r>
  <r>
    <s v="780-006"/>
    <x v="2"/>
    <s v="Addition"/>
    <d v="2019-11-29T00:00:00"/>
    <n v="0.2"/>
    <n v="5270"/>
    <n v="87.833333333333329"/>
    <n v="87.83"/>
    <n v="87.83"/>
    <n v="87.83"/>
    <n v="87.83"/>
    <n v="87.83"/>
    <n v="87.83"/>
    <n v="87.83"/>
    <n v="87.83"/>
    <n v="87.83"/>
    <n v="87.83"/>
    <n v="87.83"/>
    <n v="87.83"/>
    <n v="1053.9600000000003"/>
  </r>
  <r>
    <s v="780-006"/>
    <x v="2"/>
    <s v="Addition"/>
    <d v="2019-12-03T00:00:00"/>
    <n v="0.2"/>
    <n v="2407"/>
    <n v="40.11666666666666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0.119999999999997"/>
    <n v="481.44"/>
  </r>
  <r>
    <s v="780-006"/>
    <x v="2"/>
    <s v="Addition"/>
    <d v="2019-12-28T00:00:00"/>
    <n v="0.2"/>
    <n v="1870"/>
    <n v="31.166666666666668"/>
    <n v="31.17"/>
    <n v="31.17"/>
    <n v="31.17"/>
    <n v="31.17"/>
    <n v="31.17"/>
    <n v="31.17"/>
    <n v="31.17"/>
    <n v="31.17"/>
    <n v="31.17"/>
    <n v="31.17"/>
    <n v="31.17"/>
    <n v="31.17"/>
    <n v="374.04000000000013"/>
  </r>
  <r>
    <s v="780-006"/>
    <x v="2"/>
    <s v="Addition"/>
    <d v="2020-02-03T00:00:00"/>
    <n v="0.2"/>
    <n v="2000"/>
    <n v="33.333333333333336"/>
    <n v="33.33"/>
    <n v="33.33"/>
    <n v="33.33"/>
    <n v="33.33"/>
    <n v="33.33"/>
    <n v="33.33"/>
    <n v="33.33"/>
    <n v="33.33"/>
    <n v="33.33"/>
    <n v="33.33"/>
    <n v="33.33"/>
    <n v="33.33"/>
    <n v="399.95999999999987"/>
  </r>
  <r>
    <s v="780-006"/>
    <x v="2"/>
    <s v="Addition"/>
    <d v="2020-03-10T00:00:00"/>
    <n v="0.2"/>
    <n v="3800"/>
    <n v="63.333333333333336"/>
    <n v="63.33"/>
    <n v="63.33"/>
    <n v="63.33"/>
    <n v="63.33"/>
    <n v="63.33"/>
    <n v="63.33"/>
    <n v="63.33"/>
    <n v="63.33"/>
    <n v="63.33"/>
    <n v="63.33"/>
    <n v="63.33"/>
    <n v="63.33"/>
    <n v="759.96"/>
  </r>
  <r>
    <s v="780-006"/>
    <x v="2"/>
    <s v="Addition"/>
    <d v="2020-03-16T00:00:00"/>
    <n v="0.2"/>
    <n v="1750"/>
    <n v="29.166666666666668"/>
    <n v="29.17"/>
    <n v="29.17"/>
    <n v="29.17"/>
    <n v="29.17"/>
    <n v="29.17"/>
    <n v="29.17"/>
    <n v="29.17"/>
    <n v="29.17"/>
    <n v="29.17"/>
    <n v="29.17"/>
    <n v="29.17"/>
    <n v="29.17"/>
    <n v="350.04000000000013"/>
  </r>
  <r>
    <s v="780-006"/>
    <x v="2"/>
    <s v="Addition"/>
    <d v="2020-03-25T00:00:00"/>
    <n v="0.2"/>
    <n v="1035"/>
    <n v="17.25"/>
    <n v="17.25"/>
    <n v="17.25"/>
    <n v="17.25"/>
    <n v="17.25"/>
    <n v="17.25"/>
    <n v="17.25"/>
    <n v="17.25"/>
    <n v="17.25"/>
    <n v="17.25"/>
    <n v="17.25"/>
    <n v="17.25"/>
    <n v="17.25"/>
    <n v="207"/>
  </r>
  <r>
    <s v="780-006"/>
    <x v="2"/>
    <s v="Addition"/>
    <d v="2021-12-17T00:00:00"/>
    <n v="0.2"/>
    <n v="5160"/>
    <n v="86"/>
    <n v="86"/>
    <n v="86"/>
    <n v="86"/>
    <n v="86"/>
    <n v="86"/>
    <n v="86"/>
    <n v="86"/>
    <n v="86"/>
    <n v="86"/>
    <n v="86"/>
    <n v="86"/>
    <n v="86"/>
    <n v="1032"/>
  </r>
  <r>
    <s v="780-006"/>
    <x v="2"/>
    <s v="Addition"/>
    <d v="2022-09-15T00:00:00"/>
    <n v="0.2"/>
    <n v="6615"/>
    <n v="110.25"/>
    <n v="110.25"/>
    <n v="110.25"/>
    <n v="110.25"/>
    <n v="110.25"/>
    <n v="110.25"/>
    <n v="110.25"/>
    <n v="110.25"/>
    <n v="110.25"/>
    <n v="110.25"/>
    <n v="110.25"/>
    <n v="110.25"/>
    <n v="110.25"/>
    <n v="1323"/>
  </r>
  <r>
    <s v="780-006"/>
    <x v="2"/>
    <s v="Addition"/>
    <d v="2023-03-27T00:00:00"/>
    <n v="0.2"/>
    <n v="14959"/>
    <n v="249.31666666666669"/>
    <n v="249.32"/>
    <n v="249.32"/>
    <n v="249.32"/>
    <n v="249.32"/>
    <n v="249.32"/>
    <n v="249.32"/>
    <n v="249.32"/>
    <n v="249.32"/>
    <n v="249.32"/>
    <n v="249.32"/>
    <n v="249.32"/>
    <n v="249.32"/>
    <n v="2991.84"/>
  </r>
  <r>
    <s v="780-006"/>
    <x v="2"/>
    <s v="Addition"/>
    <d v="2024-05-31T00:00:00"/>
    <n v="0.2"/>
    <n v="2060"/>
    <n v="34.333333333333336"/>
    <n v="34.33"/>
    <n v="34.33"/>
    <n v="34.33"/>
    <n v="34.33"/>
    <n v="34.33"/>
    <n v="34.33"/>
    <n v="34.33"/>
    <n v="34.33"/>
    <n v="34.33"/>
    <n v="34.33"/>
    <n v="34.33"/>
    <n v="34.33"/>
    <n v="411.95999999999987"/>
  </r>
  <r>
    <s v="780-006"/>
    <x v="2"/>
    <s v="Addition"/>
    <d v="2024-06-30T00:00:00"/>
    <n v="0.2"/>
    <n v="1535"/>
    <n v="25.583333333333332"/>
    <n v="0"/>
    <n v="25.58"/>
    <n v="25.58"/>
    <n v="25.58"/>
    <n v="25.58"/>
    <n v="25.58"/>
    <n v="25.58"/>
    <n v="25.58"/>
    <n v="25.58"/>
    <n v="25.58"/>
    <n v="25.58"/>
    <n v="25.58"/>
    <n v="281.37999999999994"/>
  </r>
  <r>
    <s v="780-006"/>
    <x v="2"/>
    <s v="Addition"/>
    <d v="2024-07-31T00:00:00"/>
    <n v="0.2"/>
    <n v="5750"/>
    <n v="95.833333333333329"/>
    <n v="0"/>
    <n v="0"/>
    <n v="95.83"/>
    <n v="95.83"/>
    <n v="95.83"/>
    <n v="95.83"/>
    <n v="95.83"/>
    <n v="95.83"/>
    <n v="95.83"/>
    <n v="95.83"/>
    <n v="95.83"/>
    <n v="95.83"/>
    <n v="958.30000000000018"/>
  </r>
  <r>
    <s v="780-006"/>
    <x v="2"/>
    <s v="Addition"/>
    <d v="2025-03-31T00:00:00"/>
    <n v="0.2"/>
    <n v="5696"/>
    <n v="94.933333333333337"/>
    <n v="0"/>
    <n v="0"/>
    <n v="0"/>
    <n v="0"/>
    <n v="0"/>
    <n v="0"/>
    <n v="0"/>
    <n v="0"/>
    <n v="0"/>
    <n v="0"/>
    <n v="94.93"/>
    <n v="94.93"/>
    <n v="189.86"/>
  </r>
  <r>
    <s v="780-008"/>
    <x v="3"/>
    <s v="New"/>
    <d v="2018-05-01T00:00:00"/>
    <n v="0.1"/>
    <n v="59700"/>
    <n v="497.5"/>
    <n v="497.5"/>
    <n v="497.5"/>
    <n v="497.5"/>
    <n v="497.5"/>
    <n v="497.5"/>
    <n v="497.5"/>
    <n v="497.5"/>
    <n v="497.5"/>
    <n v="497.5"/>
    <n v="497.5"/>
    <n v="497.5"/>
    <n v="497.5"/>
    <n v="5970"/>
  </r>
  <r>
    <s v="780-008"/>
    <x v="3"/>
    <s v="Addition"/>
    <d v="2018-05-26T00:00:00"/>
    <n v="0.1"/>
    <n v="3119.5"/>
    <n v="25.995833333333337"/>
    <n v="26"/>
    <n v="26"/>
    <n v="26"/>
    <n v="26"/>
    <n v="26"/>
    <n v="26"/>
    <n v="26"/>
    <n v="26"/>
    <n v="26"/>
    <n v="26"/>
    <n v="26"/>
    <n v="26"/>
    <n v="312"/>
  </r>
  <r>
    <s v="780-008"/>
    <x v="3"/>
    <s v="Addition"/>
    <d v="2018-06-30T00:00:00"/>
    <n v="0.1"/>
    <n v="1831"/>
    <n v="15.258333333333335"/>
    <n v="15.26"/>
    <n v="15.26"/>
    <n v="15.26"/>
    <n v="15.26"/>
    <n v="15.26"/>
    <n v="15.26"/>
    <n v="15.26"/>
    <n v="15.26"/>
    <n v="15.26"/>
    <n v="15.26"/>
    <n v="15.26"/>
    <n v="15.26"/>
    <n v="183.11999999999998"/>
  </r>
  <r>
    <s v="780-008"/>
    <x v="3"/>
    <s v="Addition"/>
    <d v="2018-07-31T00:00:00"/>
    <n v="0.1"/>
    <n v="3050"/>
    <n v="25.416666666666668"/>
    <n v="25.42"/>
    <n v="25.42"/>
    <n v="25.42"/>
    <n v="25.42"/>
    <n v="25.42"/>
    <n v="25.42"/>
    <n v="25.42"/>
    <n v="25.42"/>
    <n v="25.42"/>
    <n v="25.42"/>
    <n v="25.42"/>
    <n v="25.42"/>
    <n v="305.04000000000008"/>
  </r>
  <r>
    <s v="780-008"/>
    <x v="3"/>
    <s v="Addition"/>
    <d v="2018-11-30T00:00:00"/>
    <n v="0.1"/>
    <n v="13393"/>
    <n v="111.60833333333335"/>
    <n v="111.61"/>
    <n v="111.61"/>
    <n v="111.61"/>
    <n v="111.61"/>
    <n v="111.61"/>
    <n v="111.61"/>
    <n v="111.61"/>
    <n v="111.61"/>
    <n v="111.61"/>
    <n v="111.61"/>
    <n v="111.61"/>
    <n v="111.61"/>
    <n v="1339.3199999999997"/>
  </r>
  <r>
    <s v="780-008"/>
    <x v="3"/>
    <s v="Addition"/>
    <d v="2019-03-31T00:00:00"/>
    <n v="0.1"/>
    <n v="4502"/>
    <n v="37.51666666666667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37.520000000000003"/>
    <n v="450.23999999999995"/>
  </r>
  <r>
    <s v="780-008"/>
    <x v="3"/>
    <s v="Addition"/>
    <d v="2019-04-30T00:00:00"/>
    <n v="0.1"/>
    <n v="2061"/>
    <n v="17.175000000000001"/>
    <n v="17.18"/>
    <n v="17.18"/>
    <n v="17.18"/>
    <n v="17.18"/>
    <n v="17.18"/>
    <n v="17.18"/>
    <n v="17.18"/>
    <n v="17.18"/>
    <n v="17.18"/>
    <n v="17.18"/>
    <n v="17.18"/>
    <n v="17.18"/>
    <n v="206.16000000000005"/>
  </r>
  <r>
    <s v="780-008"/>
    <x v="3"/>
    <s v="Addition"/>
    <d v="2019-11-01T00:00:00"/>
    <n v="0.2"/>
    <n v="3013"/>
    <n v="50.216666666666669"/>
    <n v="50.22"/>
    <n v="50.22"/>
    <n v="50.22"/>
    <n v="50.22"/>
    <n v="50.22"/>
    <n v="50.22"/>
    <n v="50.22"/>
    <n v="50.22"/>
    <n v="50.22"/>
    <n v="50.22"/>
    <n v="50.22"/>
    <n v="50.22"/>
    <n v="602.6400000000001"/>
  </r>
  <r>
    <s v="780-008"/>
    <x v="3"/>
    <s v="Addition"/>
    <d v="2019-11-02T00:00:00"/>
    <n v="0.2"/>
    <n v="5082"/>
    <n v="84.7"/>
    <n v="84.7"/>
    <n v="84.7"/>
    <n v="84.7"/>
    <n v="84.7"/>
    <n v="84.7"/>
    <n v="84.7"/>
    <n v="84.7"/>
    <n v="84.7"/>
    <n v="84.7"/>
    <n v="84.7"/>
    <n v="84.7"/>
    <n v="84.7"/>
    <n v="1016.4000000000002"/>
  </r>
  <r>
    <s v="780-008"/>
    <x v="3"/>
    <s v="Addition"/>
    <d v="2020-12-04T00:00:00"/>
    <n v="0.2"/>
    <n v="26630"/>
    <n v="443.83333333333331"/>
    <n v="443.83"/>
    <n v="443.83"/>
    <n v="443.83"/>
    <n v="443.83"/>
    <n v="443.83"/>
    <n v="443.83"/>
    <n v="443.83"/>
    <n v="443.83"/>
    <n v="443.83"/>
    <n v="443.83"/>
    <n v="443.83"/>
    <n v="443.83"/>
    <n v="5325.96"/>
  </r>
  <r>
    <s v="780-008"/>
    <x v="3"/>
    <s v="Addition"/>
    <d v="2023-01-09T00:00:00"/>
    <n v="0.2"/>
    <n v="10325"/>
    <n v="172.08333333333334"/>
    <n v="172.08"/>
    <n v="172.08"/>
    <n v="172.08"/>
    <n v="172.08"/>
    <n v="172.08"/>
    <n v="172.08"/>
    <n v="172.08"/>
    <n v="172.08"/>
    <n v="172.08"/>
    <n v="172.08"/>
    <n v="172.08"/>
    <n v="172.08"/>
    <n v="2064.9599999999996"/>
  </r>
  <r>
    <s v="780-008"/>
    <x v="3"/>
    <s v="Addition"/>
    <d v="2023-08-08T00:00:00"/>
    <n v="0.2"/>
    <n v="9451"/>
    <n v="157.51666666666668"/>
    <n v="157.52000000000001"/>
    <n v="157.52000000000001"/>
    <n v="157.52000000000001"/>
    <n v="157.52000000000001"/>
    <n v="157.52000000000001"/>
    <n v="157.52000000000001"/>
    <n v="157.52000000000001"/>
    <n v="157.52000000000001"/>
    <n v="157.52000000000001"/>
    <n v="157.52000000000001"/>
    <n v="157.52000000000001"/>
    <n v="157.52000000000001"/>
    <n v="1890.24"/>
  </r>
  <r>
    <s v="780-008"/>
    <x v="3"/>
    <s v="Addition"/>
    <d v="2025-02-28T00:00:00"/>
    <n v="0.2"/>
    <n v="10294"/>
    <n v="171.56666666666669"/>
    <n v="0"/>
    <n v="0"/>
    <n v="0"/>
    <n v="0"/>
    <n v="0"/>
    <n v="0"/>
    <n v="0"/>
    <n v="0"/>
    <n v="0"/>
    <n v="171.57"/>
    <n v="171.57"/>
    <n v="171.57"/>
    <n v="514.71"/>
  </r>
  <r>
    <s v="780-010"/>
    <x v="4"/>
    <s v="New"/>
    <d v="2019-03-21T00:00:00"/>
    <n v="0.1"/>
    <n v="228960"/>
    <n v="1908"/>
    <n v="1908"/>
    <n v="1908"/>
    <n v="1908"/>
    <n v="1908"/>
    <n v="1908"/>
    <n v="1908"/>
    <n v="1908"/>
    <n v="1908"/>
    <n v="1908"/>
    <n v="1908"/>
    <n v="1908"/>
    <n v="1908"/>
    <n v="22896"/>
  </r>
  <r>
    <s v="780-010"/>
    <x v="4"/>
    <s v="Addition"/>
    <d v="2019-04-01T00:00:00"/>
    <n v="0.1"/>
    <n v="3400"/>
    <n v="28.333333333333332"/>
    <n v="28.33"/>
    <n v="28.33"/>
    <n v="28.33"/>
    <n v="28.33"/>
    <n v="28.33"/>
    <n v="28.33"/>
    <n v="28.33"/>
    <n v="28.33"/>
    <n v="28.33"/>
    <n v="28.33"/>
    <n v="28.33"/>
    <n v="28.33"/>
    <n v="339.95999999999987"/>
  </r>
  <r>
    <s v="780-010"/>
    <x v="4"/>
    <s v="Addition"/>
    <d v="2019-07-20T00:00:00"/>
    <n v="0.2"/>
    <n v="2480"/>
    <n v="41.333333333333336"/>
    <n v="41.33"/>
    <n v="41.33"/>
    <n v="41.33"/>
    <n v="41.33"/>
    <n v="41.33"/>
    <n v="41.33"/>
    <n v="41.33"/>
    <n v="41.33"/>
    <n v="41.33"/>
    <n v="41.33"/>
    <n v="41.33"/>
    <n v="41.33"/>
    <n v="495.95999999999987"/>
  </r>
  <r>
    <s v="780-010"/>
    <x v="4"/>
    <s v="Addition"/>
    <d v="2019-12-17T00:00:00"/>
    <n v="0.2"/>
    <n v="3760"/>
    <n v="62.666666666666664"/>
    <n v="62.67"/>
    <n v="62.67"/>
    <n v="62.67"/>
    <n v="62.67"/>
    <n v="62.67"/>
    <n v="62.67"/>
    <n v="62.67"/>
    <n v="62.67"/>
    <n v="62.67"/>
    <n v="62.67"/>
    <n v="62.67"/>
    <n v="62.67"/>
    <n v="752.04"/>
  </r>
  <r>
    <s v="780-010"/>
    <x v="4"/>
    <s v="Addition"/>
    <d v="2019-12-17T00:00:00"/>
    <n v="0.2"/>
    <n v="5170"/>
    <n v="86.166666666666671"/>
    <n v="86.17"/>
    <n v="86.17"/>
    <n v="86.17"/>
    <n v="86.17"/>
    <n v="86.17"/>
    <n v="86.17"/>
    <n v="86.17"/>
    <n v="86.17"/>
    <n v="86.17"/>
    <n v="86.17"/>
    <n v="86.17"/>
    <n v="86.17"/>
    <n v="1034.0399999999997"/>
  </r>
  <r>
    <s v="780-010"/>
    <x v="4"/>
    <s v="Addition"/>
    <d v="2020-03-12T00:00:00"/>
    <n v="0.2"/>
    <n v="4640"/>
    <n v="77.333333333333329"/>
    <n v="77.33"/>
    <n v="77.33"/>
    <n v="77.33"/>
    <n v="77.33"/>
    <n v="77.33"/>
    <n v="77.33"/>
    <n v="77.33"/>
    <n v="77.33"/>
    <n v="77.33"/>
    <n v="77.33"/>
    <n v="77.33"/>
    <n v="77.33"/>
    <n v="927.96000000000015"/>
  </r>
  <r>
    <s v="780-010"/>
    <x v="4"/>
    <s v="Addition"/>
    <d v="2020-05-21T00:00:00"/>
    <n v="0.2"/>
    <n v="9500"/>
    <n v="158.33333333333334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58.33000000000001"/>
    <n v="1899.9599999999998"/>
  </r>
  <r>
    <s v="780-010"/>
    <x v="4"/>
    <s v="Addition"/>
    <d v="2020-09-12T00:00:00"/>
    <n v="0.2"/>
    <n v="18588"/>
    <n v="309.8"/>
    <n v="309.8"/>
    <n v="309.8"/>
    <n v="309.8"/>
    <n v="309.8"/>
    <n v="309.8"/>
    <n v="309.8"/>
    <n v="309.8"/>
    <n v="309.8"/>
    <n v="309.8"/>
    <n v="309.8"/>
    <n v="309.8"/>
    <n v="309.8"/>
    <n v="3717.6000000000008"/>
  </r>
  <r>
    <s v="780-010"/>
    <x v="4"/>
    <s v="Addition"/>
    <d v="2021-05-30T00:00:00"/>
    <n v="0.2"/>
    <n v="4975"/>
    <n v="82.916666666666671"/>
    <n v="82.92"/>
    <n v="82.92"/>
    <n v="82.92"/>
    <n v="82.92"/>
    <n v="82.92"/>
    <n v="82.92"/>
    <n v="82.92"/>
    <n v="82.92"/>
    <n v="82.92"/>
    <n v="82.92"/>
    <n v="82.92"/>
    <n v="82.92"/>
    <n v="995.03999999999985"/>
  </r>
  <r>
    <s v="780-010"/>
    <x v="4"/>
    <s v="Addition"/>
    <d v="2021-06-29T00:00:00"/>
    <n v="0.2"/>
    <n v="2150"/>
    <n v="35.833333333333336"/>
    <n v="35.83"/>
    <n v="35.83"/>
    <n v="35.83"/>
    <n v="35.83"/>
    <n v="35.83"/>
    <n v="35.83"/>
    <n v="35.83"/>
    <n v="35.83"/>
    <n v="35.83"/>
    <n v="35.83"/>
    <n v="35.83"/>
    <n v="35.83"/>
    <n v="429.95999999999987"/>
  </r>
  <r>
    <s v="780-010"/>
    <x v="4"/>
    <s v="Addition"/>
    <d v="2022-10-14T00:00:00"/>
    <n v="0.2"/>
    <n v="13968"/>
    <n v="232.80000000000004"/>
    <n v="232.8"/>
    <n v="232.8"/>
    <n v="232.8"/>
    <n v="232.8"/>
    <n v="232.8"/>
    <n v="232.8"/>
    <n v="232.8"/>
    <n v="232.8"/>
    <n v="232.8"/>
    <n v="232.8"/>
    <n v="232.8"/>
    <n v="232.8"/>
    <n v="2793.6000000000004"/>
  </r>
  <r>
    <s v="780-010"/>
    <x v="4"/>
    <s v="Addition"/>
    <d v="2024-04-27T00:00:00"/>
    <n v="0.2"/>
    <n v="5220"/>
    <n v="87"/>
    <n v="87"/>
    <n v="87"/>
    <n v="87"/>
    <n v="87"/>
    <n v="87"/>
    <n v="87"/>
    <n v="87"/>
    <n v="87"/>
    <n v="87"/>
    <n v="87"/>
    <n v="87"/>
    <n v="87"/>
    <n v="1044"/>
  </r>
  <r>
    <s v="780-010"/>
    <x v="4"/>
    <s v="Addition"/>
    <d v="2024-04-27T00:00:00"/>
    <n v="0.2"/>
    <n v="6800"/>
    <n v="113.33333333333333"/>
    <n v="113.33"/>
    <n v="113.33"/>
    <n v="113.33"/>
    <n v="113.33"/>
    <n v="113.33"/>
    <n v="113.33"/>
    <n v="113.33"/>
    <n v="113.33"/>
    <n v="113.33"/>
    <n v="113.33"/>
    <n v="113.33"/>
    <n v="113.33"/>
    <n v="1359.96"/>
  </r>
  <r>
    <s v="780-010"/>
    <x v="4"/>
    <s v="Addition"/>
    <d v="2024-12-31T00:00:00"/>
    <n v="0.2"/>
    <n v="8828"/>
    <n v="147.13333333333335"/>
    <n v="0"/>
    <n v="0"/>
    <n v="0"/>
    <n v="0"/>
    <n v="0"/>
    <n v="0"/>
    <n v="0"/>
    <n v="147.13"/>
    <n v="147.13"/>
    <n v="147.13"/>
    <n v="147.13"/>
    <n v="147.13"/>
    <n v="735.65"/>
  </r>
  <r>
    <s v="780-010"/>
    <x v="4"/>
    <s v="Addition"/>
    <d v="2025-04-30T00:00:00"/>
    <n v="0.2"/>
    <n v="14016"/>
    <n v="233.60000000000002"/>
    <n v="0"/>
    <n v="0"/>
    <n v="0"/>
    <n v="0"/>
    <n v="0"/>
    <n v="0"/>
    <n v="0"/>
    <n v="0"/>
    <n v="0"/>
    <n v="0"/>
    <n v="0"/>
    <n v="233.6"/>
    <n v="233.6"/>
  </r>
  <r>
    <m/>
    <x v="5"/>
    <m/>
    <m/>
    <m/>
    <n v="1260596.5"/>
    <n v="13923.937500000002"/>
    <n v="10857.069999999998"/>
    <n v="10932.919999999998"/>
    <n v="11028.749999999998"/>
    <n v="11068.749999999998"/>
    <n v="11068.749999999998"/>
    <n v="11068.749999999998"/>
    <n v="11068.749999999998"/>
    <n v="11215.879999999997"/>
    <n v="11215.879999999997"/>
    <n v="11387.449999999997"/>
    <n v="11482.379999999997"/>
    <n v="11715.979999999998"/>
    <n v="134111.31000000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3F8EF4-EF25-4D85-B302-6E5F1B4FDB1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O9" firstHeaderRow="0" firstDataRow="1" firstDataCol="1"/>
  <pivotFields count="20">
    <pivotField showAll="0"/>
    <pivotField axis="axisRow" showAll="0">
      <items count="10">
        <item m="1" x="6"/>
        <item x="0"/>
        <item m="1" x="8"/>
        <item x="3"/>
        <item x="1"/>
        <item x="2"/>
        <item m="1" x="7"/>
        <item x="4"/>
        <item h="1" x="5"/>
        <item t="default"/>
      </items>
    </pivotField>
    <pivotField showAll="0"/>
    <pivotField showAll="0"/>
    <pivotField showAll="0"/>
    <pivotField dataField="1" numFmtId="164" showAll="0"/>
    <pivotField numFmtId="164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  <pivotField dataField="1" showAll="0"/>
    <pivotField dataField="1" numFmtId="164" showAll="0"/>
    <pivotField dataField="1" numFmtId="164" showAll="0"/>
    <pivotField dataField="1" numFmtId="164" showAll="0"/>
  </pivotFields>
  <rowFields count="1">
    <field x="1"/>
  </rowFields>
  <rowItems count="6">
    <i>
      <x v="1"/>
    </i>
    <i>
      <x v="3"/>
    </i>
    <i>
      <x v="4"/>
    </i>
    <i>
      <x v="5"/>
    </i>
    <i>
      <x v="7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Cost" fld="5" baseField="0" baseItem="0"/>
    <dataField name="Sum of May" fld="7" baseField="0" baseItem="0"/>
    <dataField name="Sum of June" fld="8" baseField="0" baseItem="0"/>
    <dataField name="Sum of July" fld="9" baseField="0" baseItem="0"/>
    <dataField name="Sum of August" fld="10" baseField="0" baseItem="0"/>
    <dataField name="Sum of September" fld="11" baseField="0" baseItem="0"/>
    <dataField name="Sum of October" fld="12" baseField="0" baseItem="0"/>
    <dataField name="Sum of November" fld="13" baseField="0" baseItem="0"/>
    <dataField name="Sum of December" fld="14" baseField="0" baseItem="0"/>
    <dataField name="Sum of January" fld="15" baseField="0" baseItem="0"/>
    <dataField name="Sum of February" fld="16" baseField="0" baseItem="0"/>
    <dataField name="Sum of March" fld="17" baseField="0" baseItem="0"/>
    <dataField name="Sum of April" fld="18" baseField="0" baseItem="0"/>
    <dataField name="Sum of Total / year" fld="19" baseField="0" baseItem="0"/>
  </dataFields>
  <formats count="10">
    <format dxfId="9">
      <pivotArea outline="0" collapsedLevelsAreSubtotals="1" fieldPosition="0"/>
    </format>
    <format dxfId="8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1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workbookViewId="0">
      <selection activeCell="D46" sqref="D46"/>
    </sheetView>
  </sheetViews>
  <sheetFormatPr defaultColWidth="13.109375" defaultRowHeight="24.75" customHeight="1" x14ac:dyDescent="0.3"/>
  <cols>
    <col min="1" max="1" width="13.109375" style="1"/>
    <col min="2" max="2" width="33.44140625" style="1" customWidth="1"/>
    <col min="3" max="3" width="26.88671875" style="1" customWidth="1"/>
    <col min="4" max="4" width="14.5546875" style="1" customWidth="1"/>
    <col min="5" max="5" width="15.5546875" style="2" customWidth="1"/>
    <col min="6" max="6" width="14.109375" style="2" customWidth="1"/>
    <col min="7" max="7" width="2.33203125" style="2" customWidth="1"/>
    <col min="8" max="20" width="13.109375" style="2"/>
    <col min="21" max="21" width="14.5546875" style="1" customWidth="1"/>
    <col min="22" max="16384" width="13.109375" style="1"/>
  </cols>
  <sheetData>
    <row r="1" spans="1:23" ht="31.5" customHeight="1" x14ac:dyDescent="0.3">
      <c r="J1" s="10">
        <v>1</v>
      </c>
      <c r="K1" s="10">
        <v>2</v>
      </c>
      <c r="L1" s="10">
        <v>3</v>
      </c>
      <c r="M1" s="10">
        <v>4</v>
      </c>
      <c r="N1" s="10">
        <v>5</v>
      </c>
      <c r="O1" s="10">
        <v>6</v>
      </c>
      <c r="P1" s="10">
        <v>7</v>
      </c>
      <c r="Q1" s="10">
        <v>8</v>
      </c>
      <c r="R1" s="10">
        <v>9</v>
      </c>
      <c r="S1" s="10">
        <v>10</v>
      </c>
      <c r="T1" s="10">
        <v>11</v>
      </c>
      <c r="U1" s="10">
        <v>12</v>
      </c>
      <c r="V1" s="10" t="s">
        <v>41</v>
      </c>
      <c r="W1" s="3" t="s">
        <v>16</v>
      </c>
    </row>
    <row r="2" spans="1:23" s="11" customFormat="1" ht="31.2" x14ac:dyDescent="0.3">
      <c r="A2" s="11" t="s">
        <v>5</v>
      </c>
      <c r="B2" s="17" t="s">
        <v>40</v>
      </c>
      <c r="C2" s="12" t="s">
        <v>42</v>
      </c>
      <c r="D2" s="12" t="s">
        <v>24</v>
      </c>
      <c r="E2" s="13">
        <v>4110</v>
      </c>
      <c r="F2" s="14"/>
      <c r="G2" s="14"/>
      <c r="H2" s="15">
        <v>42400</v>
      </c>
      <c r="I2" s="15">
        <v>42429</v>
      </c>
      <c r="J2" s="15">
        <v>42460</v>
      </c>
      <c r="K2" s="15">
        <v>42490</v>
      </c>
      <c r="L2" s="15">
        <v>42521</v>
      </c>
      <c r="M2" s="15">
        <v>42551</v>
      </c>
      <c r="N2" s="15">
        <v>42582</v>
      </c>
      <c r="O2" s="15">
        <v>42613</v>
      </c>
      <c r="P2" s="15">
        <v>42643</v>
      </c>
      <c r="Q2" s="15">
        <v>42674</v>
      </c>
      <c r="R2" s="15">
        <v>42704</v>
      </c>
      <c r="S2" s="15">
        <v>42735</v>
      </c>
      <c r="T2" s="15">
        <v>42766</v>
      </c>
      <c r="U2" s="15">
        <v>42794</v>
      </c>
      <c r="V2" s="14">
        <f>SUM(V3:V6)</f>
        <v>4110</v>
      </c>
      <c r="W2" s="16">
        <f>F2-V2</f>
        <v>-4110</v>
      </c>
    </row>
    <row r="3" spans="1:23" ht="24.75" customHeight="1" x14ac:dyDescent="0.3">
      <c r="A3" s="1" t="s">
        <v>10</v>
      </c>
      <c r="B3" s="1" t="s">
        <v>3</v>
      </c>
      <c r="C3" s="1" t="s">
        <v>7</v>
      </c>
      <c r="D3" s="1" t="s">
        <v>25</v>
      </c>
      <c r="E3" s="2">
        <f>E$2/4</f>
        <v>1027.5</v>
      </c>
      <c r="F3" s="2">
        <f>E3/12</f>
        <v>85.625</v>
      </c>
      <c r="J3" s="2">
        <v>86</v>
      </c>
      <c r="K3" s="2">
        <f t="shared" ref="K3:K4" si="0">J3</f>
        <v>86</v>
      </c>
      <c r="L3" s="2">
        <f t="shared" ref="L3:L4" si="1">K3</f>
        <v>86</v>
      </c>
      <c r="M3" s="2">
        <f t="shared" ref="M3:M4" si="2">L3</f>
        <v>86</v>
      </c>
      <c r="N3" s="2">
        <f t="shared" ref="N3:N4" si="3">M3</f>
        <v>86</v>
      </c>
      <c r="O3" s="2">
        <f t="shared" ref="O3:O4" si="4">N3</f>
        <v>86</v>
      </c>
      <c r="P3" s="2">
        <f t="shared" ref="P3:P4" si="5">O3</f>
        <v>86</v>
      </c>
      <c r="Q3" s="2">
        <f t="shared" ref="Q3:Q4" si="6">P3</f>
        <v>86</v>
      </c>
      <c r="R3" s="2">
        <f t="shared" ref="R3:R4" si="7">Q3</f>
        <v>86</v>
      </c>
      <c r="S3" s="2">
        <f t="shared" ref="S3:S4" si="8">R3</f>
        <v>86</v>
      </c>
      <c r="T3" s="2">
        <f t="shared" ref="T3:T4" si="9">S3</f>
        <v>86</v>
      </c>
      <c r="U3" s="7">
        <v>81.5</v>
      </c>
      <c r="V3" s="2">
        <f>SUM(J3:U3)</f>
        <v>1027.5</v>
      </c>
    </row>
    <row r="4" spans="1:23" ht="24.75" customHeight="1" x14ac:dyDescent="0.3">
      <c r="A4" s="1" t="s">
        <v>11</v>
      </c>
      <c r="B4" s="1" t="s">
        <v>4</v>
      </c>
      <c r="C4" s="1" t="s">
        <v>7</v>
      </c>
      <c r="D4" s="1" t="s">
        <v>25</v>
      </c>
      <c r="E4" s="2">
        <f t="shared" ref="E4:E6" si="10">E$2/4</f>
        <v>1027.5</v>
      </c>
      <c r="F4" s="2">
        <f>E4/12</f>
        <v>85.625</v>
      </c>
      <c r="J4" s="2">
        <v>86</v>
      </c>
      <c r="K4" s="2">
        <f t="shared" si="0"/>
        <v>86</v>
      </c>
      <c r="L4" s="2">
        <f t="shared" si="1"/>
        <v>86</v>
      </c>
      <c r="M4" s="2">
        <f t="shared" si="2"/>
        <v>86</v>
      </c>
      <c r="N4" s="2">
        <f t="shared" si="3"/>
        <v>86</v>
      </c>
      <c r="O4" s="2">
        <f t="shared" si="4"/>
        <v>86</v>
      </c>
      <c r="P4" s="2">
        <f t="shared" si="5"/>
        <v>86</v>
      </c>
      <c r="Q4" s="2">
        <f t="shared" si="6"/>
        <v>86</v>
      </c>
      <c r="R4" s="2">
        <f t="shared" si="7"/>
        <v>86</v>
      </c>
      <c r="S4" s="2">
        <f t="shared" si="8"/>
        <v>86</v>
      </c>
      <c r="T4" s="2">
        <f t="shared" si="9"/>
        <v>86</v>
      </c>
      <c r="U4" s="7">
        <v>81.5</v>
      </c>
      <c r="V4" s="2">
        <f>SUM(J4:U4)</f>
        <v>1027.5</v>
      </c>
    </row>
    <row r="5" spans="1:23" ht="24.75" customHeight="1" x14ac:dyDescent="0.3">
      <c r="A5" s="1" t="s">
        <v>30</v>
      </c>
      <c r="B5" s="1" t="s">
        <v>32</v>
      </c>
      <c r="C5" s="1" t="s">
        <v>7</v>
      </c>
      <c r="D5" s="1" t="s">
        <v>25</v>
      </c>
      <c r="E5" s="2">
        <f t="shared" si="10"/>
        <v>1027.5</v>
      </c>
      <c r="F5" s="2">
        <f>E5/12</f>
        <v>85.625</v>
      </c>
      <c r="J5" s="2">
        <v>86</v>
      </c>
      <c r="K5" s="2">
        <f t="shared" ref="K5:K6" si="11">J5</f>
        <v>86</v>
      </c>
      <c r="L5" s="2">
        <f t="shared" ref="L5:L6" si="12">K5</f>
        <v>86</v>
      </c>
      <c r="M5" s="2">
        <f t="shared" ref="M5:M6" si="13">L5</f>
        <v>86</v>
      </c>
      <c r="N5" s="2">
        <f t="shared" ref="N5:N6" si="14">M5</f>
        <v>86</v>
      </c>
      <c r="O5" s="2">
        <f t="shared" ref="O5:O6" si="15">N5</f>
        <v>86</v>
      </c>
      <c r="P5" s="2">
        <f t="shared" ref="P5:P6" si="16">O5</f>
        <v>86</v>
      </c>
      <c r="Q5" s="2">
        <f t="shared" ref="Q5:Q6" si="17">P5</f>
        <v>86</v>
      </c>
      <c r="R5" s="2">
        <f t="shared" ref="R5:R6" si="18">Q5</f>
        <v>86</v>
      </c>
      <c r="S5" s="2">
        <f t="shared" ref="S5:S6" si="19">R5</f>
        <v>86</v>
      </c>
      <c r="T5" s="2">
        <f t="shared" ref="T5:T6" si="20">S5</f>
        <v>86</v>
      </c>
      <c r="U5" s="7">
        <v>81.5</v>
      </c>
      <c r="V5" s="2">
        <f>SUM(J5:U5)</f>
        <v>1027.5</v>
      </c>
    </row>
    <row r="6" spans="1:23" ht="24.75" customHeight="1" x14ac:dyDescent="0.3">
      <c r="A6" s="1" t="s">
        <v>31</v>
      </c>
      <c r="B6" s="1" t="s">
        <v>33</v>
      </c>
      <c r="C6" s="1" t="s">
        <v>7</v>
      </c>
      <c r="D6" s="1" t="s">
        <v>25</v>
      </c>
      <c r="E6" s="2">
        <f t="shared" si="10"/>
        <v>1027.5</v>
      </c>
      <c r="F6" s="2">
        <f>E6/12</f>
        <v>85.625</v>
      </c>
      <c r="J6" s="2">
        <v>86</v>
      </c>
      <c r="K6" s="2">
        <f t="shared" si="11"/>
        <v>86</v>
      </c>
      <c r="L6" s="2">
        <f t="shared" si="12"/>
        <v>86</v>
      </c>
      <c r="M6" s="2">
        <f t="shared" si="13"/>
        <v>86</v>
      </c>
      <c r="N6" s="2">
        <f t="shared" si="14"/>
        <v>86</v>
      </c>
      <c r="O6" s="2">
        <f t="shared" si="15"/>
        <v>86</v>
      </c>
      <c r="P6" s="2">
        <f t="shared" si="16"/>
        <v>86</v>
      </c>
      <c r="Q6" s="2">
        <f t="shared" si="17"/>
        <v>86</v>
      </c>
      <c r="R6" s="2">
        <f t="shared" si="18"/>
        <v>86</v>
      </c>
      <c r="S6" s="2">
        <f t="shared" si="19"/>
        <v>86</v>
      </c>
      <c r="T6" s="2">
        <f t="shared" si="20"/>
        <v>86</v>
      </c>
      <c r="U6" s="7">
        <v>81.5</v>
      </c>
      <c r="V6" s="2">
        <f>SUM(J6:U6)</f>
        <v>1027.5</v>
      </c>
    </row>
    <row r="7" spans="1:23" ht="24.75" customHeight="1" thickBot="1" x14ac:dyDescent="0.35">
      <c r="F7" s="2">
        <f>SUM(F3:F6)</f>
        <v>342.5</v>
      </c>
      <c r="H7" s="6"/>
      <c r="I7" s="6"/>
      <c r="J7" s="6">
        <f>SUM(J3:J6)</f>
        <v>344</v>
      </c>
      <c r="K7" s="6">
        <f t="shared" ref="K7:U7" si="21">SUM(K3:K6)</f>
        <v>344</v>
      </c>
      <c r="L7" s="6">
        <f t="shared" si="21"/>
        <v>344</v>
      </c>
      <c r="M7" s="6">
        <f t="shared" si="21"/>
        <v>344</v>
      </c>
      <c r="N7" s="6">
        <f t="shared" si="21"/>
        <v>344</v>
      </c>
      <c r="O7" s="6">
        <f t="shared" si="21"/>
        <v>344</v>
      </c>
      <c r="P7" s="6">
        <f t="shared" si="21"/>
        <v>344</v>
      </c>
      <c r="Q7" s="6">
        <f t="shared" si="21"/>
        <v>344</v>
      </c>
      <c r="R7" s="6">
        <f t="shared" si="21"/>
        <v>344</v>
      </c>
      <c r="S7" s="6">
        <f t="shared" si="21"/>
        <v>344</v>
      </c>
      <c r="T7" s="6">
        <f t="shared" si="21"/>
        <v>344</v>
      </c>
      <c r="U7" s="6">
        <f t="shared" si="21"/>
        <v>326</v>
      </c>
      <c r="V7" s="6">
        <f>SUM(V3:V6)</f>
        <v>4110</v>
      </c>
    </row>
    <row r="8" spans="1:23" ht="24.75" customHeight="1" thickTop="1" x14ac:dyDescent="0.3">
      <c r="S8" s="7"/>
    </row>
    <row r="9" spans="1:23" ht="24.75" customHeight="1" x14ac:dyDescent="0.3">
      <c r="H9" s="10">
        <v>1</v>
      </c>
      <c r="I9" s="10">
        <v>2</v>
      </c>
      <c r="J9" s="10">
        <v>3</v>
      </c>
      <c r="K9" s="10">
        <v>4</v>
      </c>
      <c r="L9" s="10">
        <v>5</v>
      </c>
      <c r="M9" s="10">
        <v>6</v>
      </c>
      <c r="N9" s="10">
        <v>7</v>
      </c>
      <c r="O9" s="10">
        <v>8</v>
      </c>
      <c r="P9" s="10">
        <v>9</v>
      </c>
      <c r="Q9" s="10">
        <v>10</v>
      </c>
      <c r="R9" s="10">
        <v>11</v>
      </c>
      <c r="S9" s="10">
        <v>12</v>
      </c>
      <c r="T9" s="10" t="s">
        <v>41</v>
      </c>
    </row>
    <row r="10" spans="1:23" s="11" customFormat="1" ht="31.2" x14ac:dyDescent="0.3">
      <c r="A10" s="11" t="s">
        <v>5</v>
      </c>
      <c r="B10" s="11" t="s">
        <v>0</v>
      </c>
      <c r="C10" s="12" t="s">
        <v>6</v>
      </c>
      <c r="D10" s="12" t="s">
        <v>24</v>
      </c>
      <c r="E10" s="13"/>
      <c r="F10" s="14"/>
      <c r="G10" s="14"/>
      <c r="H10" s="15">
        <v>42400</v>
      </c>
      <c r="I10" s="15">
        <v>42429</v>
      </c>
      <c r="J10" s="15">
        <v>42460</v>
      </c>
      <c r="K10" s="15">
        <v>42490</v>
      </c>
      <c r="L10" s="15">
        <v>42521</v>
      </c>
      <c r="M10" s="15">
        <v>42551</v>
      </c>
      <c r="N10" s="15">
        <v>42582</v>
      </c>
      <c r="O10" s="15">
        <v>42613</v>
      </c>
      <c r="P10" s="15">
        <v>42643</v>
      </c>
      <c r="Q10" s="15">
        <v>42674</v>
      </c>
      <c r="R10" s="15">
        <v>42704</v>
      </c>
      <c r="S10" s="15">
        <v>42735</v>
      </c>
      <c r="T10" s="14">
        <f>SUM(T11:T12)</f>
        <v>14812.399999999998</v>
      </c>
      <c r="U10" s="16">
        <f>F10-T10</f>
        <v>-14812.399999999998</v>
      </c>
    </row>
    <row r="11" spans="1:23" ht="24.75" customHeight="1" x14ac:dyDescent="0.3">
      <c r="A11" s="1" t="s">
        <v>10</v>
      </c>
      <c r="B11" s="1" t="s">
        <v>3</v>
      </c>
      <c r="C11" s="1" t="s">
        <v>7</v>
      </c>
      <c r="D11" s="1" t="s">
        <v>25</v>
      </c>
      <c r="E11" s="2">
        <v>7406.2</v>
      </c>
      <c r="F11" s="2">
        <f>E11/12</f>
        <v>617.18333333333328</v>
      </c>
      <c r="H11" s="2">
        <v>617.20000000000005</v>
      </c>
      <c r="I11" s="2">
        <f t="shared" ref="I11:R11" si="22">H11</f>
        <v>617.20000000000005</v>
      </c>
      <c r="J11" s="2">
        <f t="shared" si="22"/>
        <v>617.20000000000005</v>
      </c>
      <c r="K11" s="2">
        <f t="shared" si="22"/>
        <v>617.20000000000005</v>
      </c>
      <c r="L11" s="2">
        <f t="shared" si="22"/>
        <v>617.20000000000005</v>
      </c>
      <c r="M11" s="2">
        <f t="shared" si="22"/>
        <v>617.20000000000005</v>
      </c>
      <c r="N11" s="2">
        <f t="shared" si="22"/>
        <v>617.20000000000005</v>
      </c>
      <c r="O11" s="2">
        <f t="shared" si="22"/>
        <v>617.20000000000005</v>
      </c>
      <c r="P11" s="2">
        <f t="shared" si="22"/>
        <v>617.20000000000005</v>
      </c>
      <c r="Q11" s="2">
        <f t="shared" si="22"/>
        <v>617.20000000000005</v>
      </c>
      <c r="R11" s="2">
        <f t="shared" si="22"/>
        <v>617.20000000000005</v>
      </c>
      <c r="S11" s="7">
        <v>617</v>
      </c>
      <c r="T11" s="2">
        <f>SUM(H11:S11)</f>
        <v>7406.1999999999989</v>
      </c>
    </row>
    <row r="12" spans="1:23" ht="24.75" customHeight="1" x14ac:dyDescent="0.3">
      <c r="A12" s="1" t="s">
        <v>11</v>
      </c>
      <c r="B12" s="1" t="s">
        <v>4</v>
      </c>
      <c r="C12" s="1" t="s">
        <v>7</v>
      </c>
      <c r="D12" s="1" t="s">
        <v>25</v>
      </c>
      <c r="E12" s="2">
        <v>7406.2</v>
      </c>
      <c r="F12" s="2">
        <f>E12/12</f>
        <v>617.18333333333328</v>
      </c>
      <c r="H12" s="2">
        <v>617.20000000000005</v>
      </c>
      <c r="I12" s="2">
        <f t="shared" ref="I12:U16" si="23">H12</f>
        <v>617.20000000000005</v>
      </c>
      <c r="J12" s="2">
        <f t="shared" si="23"/>
        <v>617.20000000000005</v>
      </c>
      <c r="K12" s="2">
        <f t="shared" si="23"/>
        <v>617.20000000000005</v>
      </c>
      <c r="L12" s="2">
        <f t="shared" si="23"/>
        <v>617.20000000000005</v>
      </c>
      <c r="M12" s="2">
        <f t="shared" si="23"/>
        <v>617.20000000000005</v>
      </c>
      <c r="N12" s="2">
        <f t="shared" si="23"/>
        <v>617.20000000000005</v>
      </c>
      <c r="O12" s="2">
        <f t="shared" si="23"/>
        <v>617.20000000000005</v>
      </c>
      <c r="P12" s="2">
        <f t="shared" si="23"/>
        <v>617.20000000000005</v>
      </c>
      <c r="Q12" s="2">
        <f t="shared" si="23"/>
        <v>617.20000000000005</v>
      </c>
      <c r="R12" s="2">
        <f t="shared" si="23"/>
        <v>617.20000000000005</v>
      </c>
      <c r="S12" s="7">
        <v>617</v>
      </c>
      <c r="T12" s="2">
        <f>SUM(H12:S12)</f>
        <v>7406.1999999999989</v>
      </c>
    </row>
    <row r="13" spans="1:23" ht="24.75" customHeight="1" x14ac:dyDescent="0.3">
      <c r="S13" s="7"/>
    </row>
    <row r="14" spans="1:23" ht="24.75" customHeight="1" x14ac:dyDescent="0.3">
      <c r="K14" s="10">
        <v>1</v>
      </c>
      <c r="L14" s="10">
        <v>2</v>
      </c>
      <c r="M14" s="10">
        <v>3</v>
      </c>
      <c r="N14" s="10">
        <v>4</v>
      </c>
      <c r="O14" s="10">
        <v>5</v>
      </c>
      <c r="P14" s="10">
        <v>6</v>
      </c>
      <c r="Q14" s="10">
        <v>7</v>
      </c>
      <c r="R14" s="10">
        <v>8</v>
      </c>
      <c r="S14" s="10">
        <v>9</v>
      </c>
      <c r="T14" s="10">
        <v>10</v>
      </c>
      <c r="U14" s="10">
        <v>11</v>
      </c>
      <c r="V14" s="10">
        <v>12</v>
      </c>
      <c r="W14" s="10" t="s">
        <v>41</v>
      </c>
    </row>
    <row r="15" spans="1:23" s="11" customFormat="1" ht="24.75" customHeight="1" x14ac:dyDescent="0.3">
      <c r="E15" s="14"/>
      <c r="F15" s="14"/>
      <c r="G15" s="14"/>
      <c r="H15" s="14"/>
      <c r="I15" s="14"/>
      <c r="J15" s="14"/>
      <c r="K15" s="15">
        <v>42490</v>
      </c>
      <c r="L15" s="15">
        <v>42521</v>
      </c>
      <c r="M15" s="15">
        <v>42551</v>
      </c>
      <c r="N15" s="15">
        <v>42582</v>
      </c>
      <c r="O15" s="15">
        <v>42613</v>
      </c>
      <c r="P15" s="15">
        <v>42643</v>
      </c>
      <c r="Q15" s="15">
        <v>42674</v>
      </c>
      <c r="R15" s="15">
        <v>42704</v>
      </c>
      <c r="S15" s="15">
        <v>42735</v>
      </c>
      <c r="T15" s="15">
        <v>42766</v>
      </c>
      <c r="U15" s="15">
        <v>42794</v>
      </c>
      <c r="V15" s="15">
        <v>42825</v>
      </c>
      <c r="W15" s="14">
        <f>SUM(W16:W17)</f>
        <v>14158.5</v>
      </c>
    </row>
    <row r="16" spans="1:23" ht="24.75" customHeight="1" x14ac:dyDescent="0.3">
      <c r="A16" s="1" t="s">
        <v>30</v>
      </c>
      <c r="B16" s="1" t="s">
        <v>32</v>
      </c>
      <c r="C16" s="1" t="s">
        <v>7</v>
      </c>
      <c r="D16" s="1" t="s">
        <v>25</v>
      </c>
      <c r="E16" s="2">
        <v>7079.25</v>
      </c>
      <c r="F16" s="2">
        <f>E16/12</f>
        <v>589.9375</v>
      </c>
      <c r="K16" s="2">
        <v>590</v>
      </c>
      <c r="L16" s="2">
        <f t="shared" si="23"/>
        <v>590</v>
      </c>
      <c r="M16" s="2">
        <f t="shared" si="23"/>
        <v>590</v>
      </c>
      <c r="N16" s="2">
        <f t="shared" si="23"/>
        <v>590</v>
      </c>
      <c r="O16" s="2">
        <f t="shared" si="23"/>
        <v>590</v>
      </c>
      <c r="P16" s="2">
        <f t="shared" si="23"/>
        <v>590</v>
      </c>
      <c r="Q16" s="2">
        <f t="shared" si="23"/>
        <v>590</v>
      </c>
      <c r="R16" s="2">
        <f t="shared" si="23"/>
        <v>590</v>
      </c>
      <c r="S16" s="2">
        <f t="shared" si="23"/>
        <v>590</v>
      </c>
      <c r="T16" s="2">
        <f t="shared" si="23"/>
        <v>590</v>
      </c>
      <c r="U16" s="2">
        <f t="shared" si="23"/>
        <v>590</v>
      </c>
      <c r="V16" s="7">
        <v>589.25</v>
      </c>
      <c r="W16" s="2">
        <f>SUM(K16:V16)</f>
        <v>7079.25</v>
      </c>
    </row>
    <row r="17" spans="1:23" ht="24.75" customHeight="1" x14ac:dyDescent="0.3">
      <c r="A17" s="1" t="s">
        <v>31</v>
      </c>
      <c r="B17" s="1" t="s">
        <v>33</v>
      </c>
      <c r="C17" s="1" t="s">
        <v>7</v>
      </c>
      <c r="D17" s="1" t="s">
        <v>25</v>
      </c>
      <c r="E17" s="2">
        <v>7079.25</v>
      </c>
      <c r="F17" s="2">
        <f>E17/12</f>
        <v>589.9375</v>
      </c>
      <c r="K17" s="2">
        <v>590</v>
      </c>
      <c r="L17" s="2">
        <f t="shared" ref="L17" si="24">K17</f>
        <v>590</v>
      </c>
      <c r="M17" s="2">
        <f t="shared" ref="M17" si="25">L17</f>
        <v>590</v>
      </c>
      <c r="N17" s="2">
        <f t="shared" ref="N17" si="26">M17</f>
        <v>590</v>
      </c>
      <c r="O17" s="2">
        <f t="shared" ref="O17" si="27">N17</f>
        <v>590</v>
      </c>
      <c r="P17" s="2">
        <f t="shared" ref="P17" si="28">O17</f>
        <v>590</v>
      </c>
      <c r="Q17" s="2">
        <f t="shared" ref="Q17" si="29">P17</f>
        <v>590</v>
      </c>
      <c r="R17" s="2">
        <f t="shared" ref="R17" si="30">Q17</f>
        <v>590</v>
      </c>
      <c r="S17" s="2">
        <f t="shared" ref="S17" si="31">R17</f>
        <v>590</v>
      </c>
      <c r="T17" s="2">
        <f t="shared" ref="T17" si="32">S17</f>
        <v>590</v>
      </c>
      <c r="U17" s="2">
        <f t="shared" ref="U17" si="33">T17</f>
        <v>590</v>
      </c>
      <c r="V17" s="7">
        <v>589.25</v>
      </c>
      <c r="W17" s="2">
        <f>SUM(K17:V17)</f>
        <v>7079.25</v>
      </c>
    </row>
    <row r="19" spans="1:23" s="11" customFormat="1" ht="27" customHeight="1" x14ac:dyDescent="0.3">
      <c r="A19" s="11" t="s">
        <v>8</v>
      </c>
      <c r="B19" s="11" t="s">
        <v>1</v>
      </c>
      <c r="C19" s="12"/>
      <c r="D19" s="12"/>
      <c r="E19" s="13"/>
      <c r="F19" s="14"/>
      <c r="G19" s="14"/>
      <c r="H19" s="15">
        <v>42400</v>
      </c>
      <c r="I19" s="15">
        <v>42429</v>
      </c>
      <c r="J19" s="15">
        <v>42460</v>
      </c>
      <c r="K19" s="15">
        <v>42490</v>
      </c>
      <c r="L19" s="15">
        <v>42521</v>
      </c>
      <c r="M19" s="15">
        <v>42551</v>
      </c>
      <c r="N19" s="15">
        <v>42582</v>
      </c>
      <c r="O19" s="15">
        <v>42613</v>
      </c>
      <c r="P19" s="15">
        <v>42643</v>
      </c>
      <c r="Q19" s="15">
        <v>42674</v>
      </c>
      <c r="R19" s="15">
        <v>42704</v>
      </c>
      <c r="S19" s="15">
        <v>42735</v>
      </c>
      <c r="T19" s="15">
        <v>42766</v>
      </c>
      <c r="U19" s="15">
        <v>42794</v>
      </c>
      <c r="V19" s="15">
        <v>42825</v>
      </c>
    </row>
    <row r="20" spans="1:23" ht="24.75" customHeight="1" x14ac:dyDescent="0.3">
      <c r="A20" s="1" t="s">
        <v>12</v>
      </c>
      <c r="B20" s="1" t="s">
        <v>3</v>
      </c>
      <c r="C20" s="1" t="s">
        <v>7</v>
      </c>
      <c r="D20" s="1" t="s">
        <v>23</v>
      </c>
      <c r="E20" s="2">
        <v>1391</v>
      </c>
      <c r="F20" s="2">
        <f>E20/6</f>
        <v>231.83333333333334</v>
      </c>
      <c r="H20" s="2">
        <v>232</v>
      </c>
      <c r="I20" s="2">
        <f t="shared" ref="I20:L20" si="34">H20</f>
        <v>232</v>
      </c>
      <c r="J20" s="2">
        <f t="shared" si="34"/>
        <v>232</v>
      </c>
      <c r="K20" s="2">
        <f t="shared" si="34"/>
        <v>232</v>
      </c>
      <c r="L20" s="2">
        <f t="shared" si="34"/>
        <v>232</v>
      </c>
      <c r="M20" s="14">
        <v>231</v>
      </c>
      <c r="N20" s="2">
        <v>223</v>
      </c>
      <c r="O20" s="2">
        <f t="shared" ref="O20:O21" si="35">N20</f>
        <v>223</v>
      </c>
      <c r="P20" s="2">
        <f t="shared" ref="P20:P21" si="36">O20</f>
        <v>223</v>
      </c>
      <c r="Q20" s="2">
        <f t="shared" ref="Q20:Q21" si="37">P20</f>
        <v>223</v>
      </c>
      <c r="R20" s="2">
        <f t="shared" ref="R20:R21" si="38">Q20</f>
        <v>223</v>
      </c>
      <c r="S20" s="14">
        <v>223</v>
      </c>
      <c r="T20" s="2">
        <v>0</v>
      </c>
      <c r="U20" s="2">
        <v>0</v>
      </c>
      <c r="V20" s="2">
        <v>0</v>
      </c>
      <c r="W20" s="2">
        <f>SUM(H20:V20)</f>
        <v>2729</v>
      </c>
    </row>
    <row r="21" spans="1:23" ht="24.75" customHeight="1" x14ac:dyDescent="0.3">
      <c r="A21" s="1" t="s">
        <v>13</v>
      </c>
      <c r="B21" s="1" t="s">
        <v>4</v>
      </c>
      <c r="C21" s="1" t="s">
        <v>7</v>
      </c>
      <c r="D21" s="1" t="s">
        <v>23</v>
      </c>
      <c r="E21" s="2">
        <v>1391</v>
      </c>
      <c r="F21" s="2">
        <f>E21/6</f>
        <v>231.83333333333334</v>
      </c>
      <c r="H21" s="2">
        <v>232</v>
      </c>
      <c r="I21" s="2">
        <f t="shared" ref="I21:L21" si="39">H21</f>
        <v>232</v>
      </c>
      <c r="J21" s="2">
        <f t="shared" si="39"/>
        <v>232</v>
      </c>
      <c r="K21" s="2">
        <f t="shared" si="39"/>
        <v>232</v>
      </c>
      <c r="L21" s="2">
        <f t="shared" si="39"/>
        <v>232</v>
      </c>
      <c r="M21" s="14">
        <v>231</v>
      </c>
      <c r="N21" s="2">
        <v>223</v>
      </c>
      <c r="O21" s="2">
        <f t="shared" si="35"/>
        <v>223</v>
      </c>
      <c r="P21" s="2">
        <f t="shared" si="36"/>
        <v>223</v>
      </c>
      <c r="Q21" s="2">
        <f t="shared" si="37"/>
        <v>223</v>
      </c>
      <c r="R21" s="2">
        <f t="shared" si="38"/>
        <v>223</v>
      </c>
      <c r="S21" s="14">
        <v>223</v>
      </c>
      <c r="T21" s="2">
        <v>0</v>
      </c>
      <c r="U21" s="2">
        <v>0</v>
      </c>
      <c r="V21" s="2">
        <v>0</v>
      </c>
      <c r="W21" s="2">
        <f>SUM(H21:V21)</f>
        <v>2729</v>
      </c>
    </row>
    <row r="22" spans="1:23" ht="24.75" customHeight="1" x14ac:dyDescent="0.3">
      <c r="A22" s="1" t="s">
        <v>34</v>
      </c>
      <c r="B22" s="1" t="s">
        <v>32</v>
      </c>
      <c r="C22" s="1" t="s">
        <v>7</v>
      </c>
      <c r="D22" s="1" t="s">
        <v>25</v>
      </c>
      <c r="E22" s="2">
        <v>1391</v>
      </c>
      <c r="F22" s="2">
        <f>E22/6</f>
        <v>231.83333333333334</v>
      </c>
      <c r="H22" s="2">
        <v>0</v>
      </c>
      <c r="I22" s="2">
        <v>0</v>
      </c>
      <c r="J22" s="2">
        <v>0</v>
      </c>
      <c r="K22" s="2">
        <v>232</v>
      </c>
      <c r="L22" s="2">
        <f t="shared" ref="L22:L23" si="40">K22</f>
        <v>232</v>
      </c>
      <c r="M22" s="2">
        <f t="shared" ref="M22:M23" si="41">L22</f>
        <v>232</v>
      </c>
      <c r="N22" s="2">
        <f t="shared" ref="N22:N23" si="42">M22</f>
        <v>232</v>
      </c>
      <c r="O22" s="2">
        <f t="shared" ref="O22:O23" si="43">N22</f>
        <v>232</v>
      </c>
      <c r="P22" s="14">
        <v>231</v>
      </c>
      <c r="Q22" s="2">
        <v>218</v>
      </c>
      <c r="R22" s="2">
        <f t="shared" ref="R22:R23" si="44">Q22</f>
        <v>218</v>
      </c>
      <c r="S22" s="2">
        <f t="shared" ref="S22:S23" si="45">R22</f>
        <v>218</v>
      </c>
      <c r="T22" s="2">
        <f t="shared" ref="T22:T23" si="46">S22</f>
        <v>218</v>
      </c>
      <c r="U22" s="2">
        <f t="shared" ref="U22:U23" si="47">T22</f>
        <v>218</v>
      </c>
      <c r="V22" s="20">
        <v>217</v>
      </c>
      <c r="W22" s="2">
        <f>SUM(K22:V22)</f>
        <v>2698</v>
      </c>
    </row>
    <row r="23" spans="1:23" ht="24.75" customHeight="1" x14ac:dyDescent="0.3">
      <c r="A23" s="1" t="s">
        <v>35</v>
      </c>
      <c r="B23" s="1" t="s">
        <v>33</v>
      </c>
      <c r="C23" s="1" t="s">
        <v>7</v>
      </c>
      <c r="D23" s="1" t="s">
        <v>25</v>
      </c>
      <c r="E23" s="2">
        <v>1391</v>
      </c>
      <c r="F23" s="2">
        <f>E23/6</f>
        <v>231.83333333333334</v>
      </c>
      <c r="H23" s="2">
        <v>0</v>
      </c>
      <c r="I23" s="2">
        <v>0</v>
      </c>
      <c r="J23" s="2">
        <v>0</v>
      </c>
      <c r="K23" s="2">
        <v>232</v>
      </c>
      <c r="L23" s="2">
        <f t="shared" si="40"/>
        <v>232</v>
      </c>
      <c r="M23" s="2">
        <f t="shared" si="41"/>
        <v>232</v>
      </c>
      <c r="N23" s="2">
        <f t="shared" si="42"/>
        <v>232</v>
      </c>
      <c r="O23" s="2">
        <f t="shared" si="43"/>
        <v>232</v>
      </c>
      <c r="P23" s="14">
        <v>231</v>
      </c>
      <c r="Q23" s="2">
        <v>218</v>
      </c>
      <c r="R23" s="2">
        <f t="shared" si="44"/>
        <v>218</v>
      </c>
      <c r="S23" s="2">
        <f t="shared" si="45"/>
        <v>218</v>
      </c>
      <c r="T23" s="2">
        <f t="shared" si="46"/>
        <v>218</v>
      </c>
      <c r="U23" s="2">
        <f t="shared" si="47"/>
        <v>218</v>
      </c>
      <c r="V23" s="20">
        <v>217</v>
      </c>
      <c r="W23" s="2">
        <f>SUM(K23:V23)</f>
        <v>2698</v>
      </c>
    </row>
    <row r="24" spans="1:23" ht="24.75" customHeight="1" thickBot="1" x14ac:dyDescent="0.35">
      <c r="H24" s="6">
        <f>SUM(H20:H23)</f>
        <v>464</v>
      </c>
      <c r="I24" s="6">
        <f t="shared" ref="I24:V24" si="48">SUM(I20:I23)</f>
        <v>464</v>
      </c>
      <c r="J24" s="6">
        <f t="shared" si="48"/>
        <v>464</v>
      </c>
      <c r="K24" s="6">
        <f t="shared" si="48"/>
        <v>928</v>
      </c>
      <c r="L24" s="6">
        <f t="shared" si="48"/>
        <v>928</v>
      </c>
      <c r="M24" s="6">
        <f t="shared" si="48"/>
        <v>926</v>
      </c>
      <c r="N24" s="6">
        <f t="shared" si="48"/>
        <v>910</v>
      </c>
      <c r="O24" s="6">
        <f t="shared" si="48"/>
        <v>910</v>
      </c>
      <c r="P24" s="6">
        <f t="shared" si="48"/>
        <v>908</v>
      </c>
      <c r="Q24" s="6">
        <f t="shared" si="48"/>
        <v>882</v>
      </c>
      <c r="R24" s="6">
        <f t="shared" si="48"/>
        <v>882</v>
      </c>
      <c r="S24" s="6">
        <f t="shared" si="48"/>
        <v>882</v>
      </c>
      <c r="T24" s="6">
        <f t="shared" si="48"/>
        <v>436</v>
      </c>
      <c r="U24" s="6">
        <f t="shared" si="48"/>
        <v>436</v>
      </c>
      <c r="V24" s="6">
        <f t="shared" si="48"/>
        <v>434</v>
      </c>
    </row>
    <row r="25" spans="1:23" ht="24.75" customHeight="1" thickTop="1" x14ac:dyDescent="0.3"/>
    <row r="26" spans="1:23" s="11" customFormat="1" ht="31.2" x14ac:dyDescent="0.3">
      <c r="A26" s="11" t="s">
        <v>9</v>
      </c>
      <c r="B26" s="11" t="s">
        <v>2</v>
      </c>
      <c r="C26" s="12" t="s">
        <v>29</v>
      </c>
      <c r="D26" s="12"/>
      <c r="E26" s="13"/>
      <c r="F26" s="14"/>
      <c r="G26" s="14"/>
      <c r="H26" s="15">
        <v>42400</v>
      </c>
      <c r="I26" s="15">
        <v>42429</v>
      </c>
      <c r="J26" s="15">
        <v>42460</v>
      </c>
      <c r="K26" s="15">
        <v>42490</v>
      </c>
      <c r="L26" s="15">
        <v>42521</v>
      </c>
      <c r="M26" s="15">
        <v>42551</v>
      </c>
      <c r="N26" s="15">
        <v>42582</v>
      </c>
      <c r="O26" s="15">
        <v>42613</v>
      </c>
      <c r="P26" s="15">
        <v>42643</v>
      </c>
      <c r="Q26" s="15">
        <v>42674</v>
      </c>
      <c r="R26" s="15">
        <v>42704</v>
      </c>
      <c r="S26" s="15">
        <v>42735</v>
      </c>
      <c r="T26" s="14"/>
    </row>
    <row r="27" spans="1:23" ht="24.75" customHeight="1" x14ac:dyDescent="0.3">
      <c r="A27" s="1" t="s">
        <v>14</v>
      </c>
      <c r="B27" s="1" t="s">
        <v>3</v>
      </c>
      <c r="C27" s="1" t="s">
        <v>7</v>
      </c>
      <c r="D27" s="1" t="s">
        <v>23</v>
      </c>
      <c r="E27" s="2">
        <v>400</v>
      </c>
      <c r="F27" s="2">
        <f>E27/6</f>
        <v>66.666666666666671</v>
      </c>
      <c r="H27" s="2">
        <v>67</v>
      </c>
      <c r="I27" s="2">
        <v>67</v>
      </c>
      <c r="J27" s="2">
        <v>67</v>
      </c>
      <c r="K27" s="2">
        <v>67</v>
      </c>
      <c r="L27" s="2">
        <v>67</v>
      </c>
      <c r="M27" s="2">
        <v>67</v>
      </c>
      <c r="T27" s="2">
        <f t="shared" ref="T27:T28" si="49">SUM(H27:S27)</f>
        <v>402</v>
      </c>
    </row>
    <row r="28" spans="1:23" ht="24.75" customHeight="1" x14ac:dyDescent="0.3">
      <c r="A28" s="1" t="s">
        <v>15</v>
      </c>
      <c r="B28" s="1" t="s">
        <v>4</v>
      </c>
      <c r="C28" s="1" t="s">
        <v>7</v>
      </c>
      <c r="D28" s="1" t="s">
        <v>23</v>
      </c>
      <c r="E28" s="2">
        <v>400</v>
      </c>
      <c r="F28" s="2">
        <f>E28/6</f>
        <v>66.666666666666671</v>
      </c>
      <c r="H28" s="2">
        <v>67</v>
      </c>
      <c r="I28" s="2">
        <v>67</v>
      </c>
      <c r="J28" s="2">
        <v>67</v>
      </c>
      <c r="K28" s="2">
        <v>67</v>
      </c>
      <c r="L28" s="2">
        <v>67</v>
      </c>
      <c r="M28" s="2">
        <v>67</v>
      </c>
      <c r="T28" s="2">
        <f t="shared" si="49"/>
        <v>402</v>
      </c>
    </row>
    <row r="31" spans="1:23" s="11" customFormat="1" ht="24.75" customHeight="1" x14ac:dyDescent="0.3">
      <c r="A31" s="18"/>
      <c r="B31" s="11" t="s">
        <v>18</v>
      </c>
      <c r="C31" s="19" t="s">
        <v>17</v>
      </c>
      <c r="D31" s="19"/>
      <c r="E31" s="19" t="s">
        <v>17</v>
      </c>
      <c r="F31" s="14"/>
      <c r="G31" s="14"/>
      <c r="H31" s="15">
        <v>42400</v>
      </c>
      <c r="I31" s="15">
        <v>42429</v>
      </c>
      <c r="J31" s="15">
        <v>42460</v>
      </c>
      <c r="K31" s="15">
        <v>42490</v>
      </c>
      <c r="L31" s="15">
        <v>42521</v>
      </c>
      <c r="M31" s="15">
        <v>42551</v>
      </c>
      <c r="N31" s="15">
        <v>42582</v>
      </c>
      <c r="O31" s="15">
        <v>42613</v>
      </c>
      <c r="P31" s="15">
        <v>42643</v>
      </c>
      <c r="Q31" s="15">
        <v>42674</v>
      </c>
      <c r="R31" s="15">
        <v>42704</v>
      </c>
      <c r="S31" s="15">
        <v>42735</v>
      </c>
      <c r="T31" s="14">
        <f>SUM(T34:T34)</f>
        <v>24811.431999999997</v>
      </c>
      <c r="U31" s="16">
        <f>F31-T31</f>
        <v>-24811.431999999997</v>
      </c>
    </row>
    <row r="32" spans="1:23" ht="24.75" customHeight="1" x14ac:dyDescent="0.3">
      <c r="A32" s="1" t="s">
        <v>26</v>
      </c>
      <c r="B32" s="1" t="s">
        <v>3</v>
      </c>
      <c r="C32" s="1" t="s">
        <v>7</v>
      </c>
      <c r="D32" s="5">
        <v>0.2</v>
      </c>
      <c r="E32" s="2">
        <v>139091</v>
      </c>
      <c r="F32" s="2">
        <f>$E32*20%/12</f>
        <v>2318.1833333333334</v>
      </c>
      <c r="H32" s="2">
        <f t="shared" ref="H32:S34" si="50">$E32*20%/12</f>
        <v>2318.1833333333334</v>
      </c>
      <c r="I32" s="2">
        <f t="shared" si="50"/>
        <v>2318.1833333333334</v>
      </c>
      <c r="J32" s="2">
        <f t="shared" si="50"/>
        <v>2318.1833333333334</v>
      </c>
      <c r="K32" s="2">
        <f t="shared" si="50"/>
        <v>2318.1833333333334</v>
      </c>
      <c r="L32" s="2">
        <f t="shared" si="50"/>
        <v>2318.1833333333334</v>
      </c>
      <c r="M32" s="2">
        <f t="shared" si="50"/>
        <v>2318.1833333333334</v>
      </c>
      <c r="N32" s="2">
        <f t="shared" si="50"/>
        <v>2318.1833333333334</v>
      </c>
      <c r="O32" s="2">
        <f t="shared" si="50"/>
        <v>2318.1833333333334</v>
      </c>
      <c r="P32" s="2">
        <f t="shared" si="50"/>
        <v>2318.1833333333334</v>
      </c>
      <c r="Q32" s="2">
        <f t="shared" si="50"/>
        <v>2318.1833333333334</v>
      </c>
      <c r="R32" s="2">
        <f t="shared" si="50"/>
        <v>2318.1833333333334</v>
      </c>
      <c r="S32" s="2">
        <f t="shared" si="50"/>
        <v>2318.1833333333334</v>
      </c>
      <c r="T32" s="2">
        <f>SUM(H32:S32)</f>
        <v>27818.200000000008</v>
      </c>
    </row>
    <row r="33" spans="1:21" ht="24.75" customHeight="1" x14ac:dyDescent="0.3">
      <c r="A33" s="1" t="s">
        <v>27</v>
      </c>
      <c r="B33" s="1" t="s">
        <v>4</v>
      </c>
      <c r="C33" s="1" t="s">
        <v>7</v>
      </c>
      <c r="D33" s="5">
        <v>0.2</v>
      </c>
      <c r="E33" s="2">
        <v>142247</v>
      </c>
      <c r="F33" s="2">
        <f>$E33*20%/12</f>
        <v>2370.7833333333333</v>
      </c>
      <c r="H33" s="2">
        <f t="shared" ref="H33:S35" si="51">$E33*20%/12</f>
        <v>2370.7833333333333</v>
      </c>
      <c r="I33" s="2">
        <f t="shared" si="51"/>
        <v>2370.7833333333333</v>
      </c>
      <c r="J33" s="2">
        <f t="shared" si="51"/>
        <v>2370.7833333333333</v>
      </c>
      <c r="K33" s="2">
        <f t="shared" si="51"/>
        <v>2370.7833333333333</v>
      </c>
      <c r="L33" s="2">
        <f t="shared" si="51"/>
        <v>2370.7833333333333</v>
      </c>
      <c r="M33" s="2">
        <f t="shared" si="51"/>
        <v>2370.7833333333333</v>
      </c>
      <c r="N33" s="2">
        <f t="shared" si="51"/>
        <v>2370.7833333333333</v>
      </c>
      <c r="O33" s="2">
        <f t="shared" si="51"/>
        <v>2370.7833333333333</v>
      </c>
      <c r="P33" s="2">
        <f t="shared" si="51"/>
        <v>2370.7833333333333</v>
      </c>
      <c r="Q33" s="2">
        <f t="shared" si="51"/>
        <v>2370.7833333333333</v>
      </c>
      <c r="R33" s="2">
        <f t="shared" si="51"/>
        <v>2370.7833333333333</v>
      </c>
      <c r="S33" s="2">
        <f t="shared" si="51"/>
        <v>2370.7833333333333</v>
      </c>
      <c r="T33" s="2">
        <f>SUM(H33:S33)</f>
        <v>28449.399999999998</v>
      </c>
    </row>
    <row r="34" spans="1:21" ht="24.75" customHeight="1" x14ac:dyDescent="0.3">
      <c r="A34" s="1" t="s">
        <v>36</v>
      </c>
      <c r="B34" s="1" t="s">
        <v>32</v>
      </c>
      <c r="C34" s="1" t="s">
        <v>7</v>
      </c>
      <c r="D34" s="5">
        <v>0.2</v>
      </c>
      <c r="E34" s="2">
        <v>124057.16</v>
      </c>
      <c r="F34" s="2">
        <f>$E34*20%/12</f>
        <v>2067.6193333333335</v>
      </c>
      <c r="H34" s="2">
        <f t="shared" si="50"/>
        <v>2067.6193333333335</v>
      </c>
      <c r="I34" s="2">
        <f t="shared" si="50"/>
        <v>2067.6193333333335</v>
      </c>
      <c r="J34" s="2">
        <f t="shared" si="50"/>
        <v>2067.6193333333335</v>
      </c>
      <c r="K34" s="2">
        <f t="shared" si="50"/>
        <v>2067.6193333333335</v>
      </c>
      <c r="L34" s="2">
        <f t="shared" si="50"/>
        <v>2067.6193333333335</v>
      </c>
      <c r="M34" s="2">
        <f t="shared" si="50"/>
        <v>2067.6193333333335</v>
      </c>
      <c r="N34" s="2">
        <f t="shared" si="50"/>
        <v>2067.6193333333335</v>
      </c>
      <c r="O34" s="2">
        <f t="shared" si="50"/>
        <v>2067.6193333333335</v>
      </c>
      <c r="P34" s="2">
        <f t="shared" si="50"/>
        <v>2067.6193333333335</v>
      </c>
      <c r="Q34" s="2">
        <f t="shared" si="50"/>
        <v>2067.6193333333335</v>
      </c>
      <c r="R34" s="2">
        <f t="shared" si="50"/>
        <v>2067.6193333333335</v>
      </c>
      <c r="S34" s="2">
        <f t="shared" si="50"/>
        <v>2067.6193333333335</v>
      </c>
      <c r="T34" s="2">
        <f>SUM(H34:S34)</f>
        <v>24811.431999999997</v>
      </c>
    </row>
    <row r="35" spans="1:21" ht="24.75" customHeight="1" x14ac:dyDescent="0.3">
      <c r="A35" s="1" t="s">
        <v>37</v>
      </c>
      <c r="B35" s="1" t="s">
        <v>33</v>
      </c>
      <c r="C35" s="1" t="s">
        <v>7</v>
      </c>
      <c r="D35" s="5">
        <v>0.2</v>
      </c>
      <c r="E35" s="2">
        <v>127434.7</v>
      </c>
      <c r="F35" s="2">
        <f>$E35*20%/12</f>
        <v>2123.9116666666669</v>
      </c>
      <c r="H35" s="2">
        <f t="shared" si="51"/>
        <v>2123.9116666666669</v>
      </c>
      <c r="I35" s="2">
        <f t="shared" si="51"/>
        <v>2123.9116666666669</v>
      </c>
      <c r="J35" s="2">
        <f t="shared" si="51"/>
        <v>2123.9116666666669</v>
      </c>
      <c r="K35" s="2">
        <f t="shared" si="51"/>
        <v>2123.9116666666669</v>
      </c>
      <c r="L35" s="2">
        <f t="shared" si="51"/>
        <v>2123.9116666666669</v>
      </c>
      <c r="M35" s="2">
        <f t="shared" si="51"/>
        <v>2123.9116666666669</v>
      </c>
      <c r="N35" s="2">
        <f t="shared" si="51"/>
        <v>2123.9116666666669</v>
      </c>
      <c r="O35" s="2">
        <f t="shared" si="51"/>
        <v>2123.9116666666669</v>
      </c>
      <c r="P35" s="2">
        <f t="shared" si="51"/>
        <v>2123.9116666666669</v>
      </c>
      <c r="Q35" s="2">
        <f t="shared" si="51"/>
        <v>2123.9116666666669</v>
      </c>
      <c r="R35" s="2">
        <f t="shared" si="51"/>
        <v>2123.9116666666669</v>
      </c>
      <c r="S35" s="2">
        <f t="shared" si="51"/>
        <v>2123.9116666666669</v>
      </c>
      <c r="T35" s="2">
        <f>SUM(H35:S35)</f>
        <v>25486.940000000002</v>
      </c>
    </row>
    <row r="36" spans="1:21" ht="24.75" customHeight="1" thickBot="1" x14ac:dyDescent="0.35">
      <c r="E36" s="6">
        <f>SUM(E32:E35)</f>
        <v>532829.86</v>
      </c>
    </row>
    <row r="37" spans="1:21" ht="24.75" customHeight="1" thickTop="1" x14ac:dyDescent="0.3">
      <c r="E37" s="8"/>
    </row>
    <row r="38" spans="1:21" s="11" customFormat="1" ht="24.75" customHeight="1" x14ac:dyDescent="0.3">
      <c r="E38" s="14"/>
      <c r="F38" s="14"/>
      <c r="G38" s="14"/>
      <c r="H38" s="15">
        <v>42400</v>
      </c>
      <c r="I38" s="15">
        <v>42429</v>
      </c>
      <c r="J38" s="15">
        <v>42460</v>
      </c>
      <c r="K38" s="15">
        <v>42490</v>
      </c>
      <c r="L38" s="15">
        <v>42521</v>
      </c>
      <c r="M38" s="15">
        <v>42551</v>
      </c>
      <c r="N38" s="15">
        <v>42582</v>
      </c>
      <c r="O38" s="15">
        <v>42613</v>
      </c>
      <c r="P38" s="15">
        <v>42643</v>
      </c>
      <c r="Q38" s="15">
        <v>42674</v>
      </c>
      <c r="R38" s="15">
        <v>42704</v>
      </c>
      <c r="S38" s="15">
        <v>42735</v>
      </c>
      <c r="T38" s="14"/>
    </row>
    <row r="39" spans="1:21" ht="24.75" customHeight="1" x14ac:dyDescent="0.3">
      <c r="A39" s="1" t="s">
        <v>19</v>
      </c>
      <c r="B39" s="1" t="s">
        <v>20</v>
      </c>
      <c r="E39" s="2">
        <v>2650</v>
      </c>
      <c r="F39" s="2">
        <f>$E39*20%/12</f>
        <v>44.166666666666664</v>
      </c>
      <c r="G39" s="2">
        <f t="shared" ref="G39:T39" si="52">$E39*20%/12</f>
        <v>44.166666666666664</v>
      </c>
      <c r="H39" s="2">
        <f t="shared" si="52"/>
        <v>44.166666666666664</v>
      </c>
      <c r="I39" s="2">
        <f t="shared" si="52"/>
        <v>44.166666666666664</v>
      </c>
      <c r="J39" s="2">
        <f t="shared" si="52"/>
        <v>44.166666666666664</v>
      </c>
      <c r="K39" s="2">
        <f t="shared" si="52"/>
        <v>44.166666666666664</v>
      </c>
      <c r="L39" s="2">
        <f t="shared" si="52"/>
        <v>44.166666666666664</v>
      </c>
      <c r="M39" s="2">
        <f t="shared" si="52"/>
        <v>44.166666666666664</v>
      </c>
      <c r="N39" s="2">
        <f t="shared" si="52"/>
        <v>44.166666666666664</v>
      </c>
      <c r="O39" s="2">
        <f t="shared" si="52"/>
        <v>44.166666666666664</v>
      </c>
      <c r="P39" s="2">
        <f t="shared" si="52"/>
        <v>44.166666666666664</v>
      </c>
      <c r="Q39" s="2">
        <f t="shared" si="52"/>
        <v>44.166666666666664</v>
      </c>
      <c r="R39" s="2">
        <f t="shared" si="52"/>
        <v>44.166666666666664</v>
      </c>
      <c r="S39" s="2">
        <f t="shared" si="52"/>
        <v>44.166666666666664</v>
      </c>
      <c r="T39" s="2">
        <f t="shared" si="52"/>
        <v>44.166666666666664</v>
      </c>
    </row>
    <row r="40" spans="1:21" ht="24.75" customHeight="1" x14ac:dyDescent="0.3">
      <c r="A40" s="1" t="s">
        <v>19</v>
      </c>
      <c r="B40" s="1" t="s">
        <v>21</v>
      </c>
      <c r="E40" s="2">
        <v>2588</v>
      </c>
      <c r="F40" s="2">
        <f t="shared" ref="F40:T42" si="53">$E40*20%/12</f>
        <v>43.133333333333333</v>
      </c>
      <c r="G40" s="2">
        <f t="shared" si="53"/>
        <v>43.133333333333333</v>
      </c>
      <c r="H40" s="2">
        <f t="shared" si="53"/>
        <v>43.133333333333333</v>
      </c>
      <c r="I40" s="2">
        <f t="shared" si="53"/>
        <v>43.133333333333333</v>
      </c>
      <c r="J40" s="2">
        <f t="shared" si="53"/>
        <v>43.133333333333333</v>
      </c>
      <c r="K40" s="2">
        <f t="shared" si="53"/>
        <v>43.133333333333333</v>
      </c>
      <c r="L40" s="2">
        <f t="shared" si="53"/>
        <v>43.133333333333333</v>
      </c>
      <c r="M40" s="2">
        <f t="shared" si="53"/>
        <v>43.133333333333333</v>
      </c>
      <c r="N40" s="2">
        <f t="shared" si="53"/>
        <v>43.133333333333333</v>
      </c>
      <c r="O40" s="2">
        <f t="shared" si="53"/>
        <v>43.133333333333333</v>
      </c>
      <c r="P40" s="2">
        <f t="shared" si="53"/>
        <v>43.133333333333333</v>
      </c>
      <c r="Q40" s="2">
        <f t="shared" si="53"/>
        <v>43.133333333333333</v>
      </c>
      <c r="R40" s="2">
        <f t="shared" si="53"/>
        <v>43.133333333333333</v>
      </c>
      <c r="S40" s="2">
        <f t="shared" si="53"/>
        <v>43.133333333333333</v>
      </c>
      <c r="T40" s="2">
        <f t="shared" si="53"/>
        <v>43.133333333333333</v>
      </c>
    </row>
    <row r="41" spans="1:21" ht="24.75" customHeight="1" x14ac:dyDescent="0.3">
      <c r="A41" s="1" t="s">
        <v>19</v>
      </c>
      <c r="B41" s="1" t="s">
        <v>22</v>
      </c>
      <c r="E41" s="2">
        <v>594</v>
      </c>
      <c r="F41" s="2">
        <f t="shared" si="53"/>
        <v>9.9</v>
      </c>
      <c r="G41" s="2">
        <f t="shared" si="53"/>
        <v>9.9</v>
      </c>
      <c r="H41" s="2">
        <f t="shared" si="53"/>
        <v>9.9</v>
      </c>
      <c r="I41" s="2">
        <f t="shared" si="53"/>
        <v>9.9</v>
      </c>
      <c r="J41" s="2">
        <f t="shared" si="53"/>
        <v>9.9</v>
      </c>
      <c r="K41" s="2">
        <f t="shared" si="53"/>
        <v>9.9</v>
      </c>
      <c r="L41" s="2">
        <f t="shared" si="53"/>
        <v>9.9</v>
      </c>
      <c r="M41" s="2">
        <f t="shared" si="53"/>
        <v>9.9</v>
      </c>
      <c r="N41" s="2">
        <f t="shared" si="53"/>
        <v>9.9</v>
      </c>
      <c r="O41" s="2">
        <f t="shared" si="53"/>
        <v>9.9</v>
      </c>
      <c r="P41" s="2">
        <f t="shared" si="53"/>
        <v>9.9</v>
      </c>
      <c r="Q41" s="2">
        <f t="shared" si="53"/>
        <v>9.9</v>
      </c>
      <c r="R41" s="2">
        <f t="shared" si="53"/>
        <v>9.9</v>
      </c>
      <c r="S41" s="2">
        <f t="shared" si="53"/>
        <v>9.9</v>
      </c>
      <c r="T41" s="2">
        <f t="shared" si="53"/>
        <v>9.9</v>
      </c>
    </row>
    <row r="42" spans="1:21" ht="24.75" customHeight="1" x14ac:dyDescent="0.3">
      <c r="A42" s="1" t="s">
        <v>19</v>
      </c>
      <c r="B42" s="1" t="s">
        <v>38</v>
      </c>
      <c r="C42" s="9" t="s">
        <v>39</v>
      </c>
      <c r="E42" s="2">
        <v>1000</v>
      </c>
      <c r="F42" s="2">
        <f t="shared" si="53"/>
        <v>16.666666666666668</v>
      </c>
      <c r="G42" s="2">
        <f t="shared" si="53"/>
        <v>16.666666666666668</v>
      </c>
      <c r="K42" s="2">
        <f t="shared" si="53"/>
        <v>16.666666666666668</v>
      </c>
      <c r="L42" s="2">
        <f t="shared" si="53"/>
        <v>16.666666666666668</v>
      </c>
      <c r="M42" s="2">
        <f t="shared" si="53"/>
        <v>16.666666666666668</v>
      </c>
      <c r="N42" s="2">
        <f t="shared" si="53"/>
        <v>16.666666666666668</v>
      </c>
      <c r="O42" s="2">
        <f t="shared" si="53"/>
        <v>16.666666666666668</v>
      </c>
      <c r="P42" s="2">
        <f t="shared" si="53"/>
        <v>16.666666666666668</v>
      </c>
      <c r="Q42" s="2">
        <f t="shared" si="53"/>
        <v>16.666666666666668</v>
      </c>
      <c r="R42" s="2">
        <f t="shared" si="53"/>
        <v>16.666666666666668</v>
      </c>
      <c r="S42" s="2">
        <f t="shared" si="53"/>
        <v>16.666666666666668</v>
      </c>
      <c r="T42" s="2">
        <f t="shared" si="53"/>
        <v>16.666666666666668</v>
      </c>
    </row>
    <row r="43" spans="1:21" ht="24.75" customHeight="1" thickBot="1" x14ac:dyDescent="0.35">
      <c r="A43" s="1" t="s">
        <v>28</v>
      </c>
      <c r="D43" s="5">
        <v>0.2</v>
      </c>
      <c r="E43" s="6">
        <f>SUM(E39:E42)</f>
        <v>6832</v>
      </c>
      <c r="F43" s="2">
        <f>SUM(F39:F42)</f>
        <v>113.86666666666667</v>
      </c>
      <c r="G43" s="2">
        <f t="shared" ref="G43:T43" si="54">SUM(G39:G42)</f>
        <v>113.86666666666667</v>
      </c>
      <c r="H43" s="6">
        <f t="shared" si="54"/>
        <v>97.2</v>
      </c>
      <c r="I43" s="6">
        <f t="shared" si="54"/>
        <v>97.2</v>
      </c>
      <c r="J43" s="6">
        <f t="shared" si="54"/>
        <v>97.2</v>
      </c>
      <c r="K43" s="6">
        <f t="shared" si="54"/>
        <v>113.86666666666667</v>
      </c>
      <c r="L43" s="6">
        <f t="shared" si="54"/>
        <v>113.86666666666667</v>
      </c>
      <c r="M43" s="6">
        <f t="shared" si="54"/>
        <v>113.86666666666667</v>
      </c>
      <c r="N43" s="6">
        <f t="shared" si="54"/>
        <v>113.86666666666667</v>
      </c>
      <c r="O43" s="6">
        <f t="shared" si="54"/>
        <v>113.86666666666667</v>
      </c>
      <c r="P43" s="6">
        <f t="shared" si="54"/>
        <v>113.86666666666667</v>
      </c>
      <c r="Q43" s="6">
        <f t="shared" si="54"/>
        <v>113.86666666666667</v>
      </c>
      <c r="R43" s="6">
        <f t="shared" si="54"/>
        <v>113.86666666666667</v>
      </c>
      <c r="S43" s="6">
        <f t="shared" si="54"/>
        <v>113.86666666666667</v>
      </c>
      <c r="T43" s="6">
        <f t="shared" si="54"/>
        <v>113.86666666666667</v>
      </c>
      <c r="U43" s="4">
        <f>T43*5</f>
        <v>569.33333333333337</v>
      </c>
    </row>
    <row r="44" spans="1:21" ht="24.75" customHeight="1" thickTop="1" x14ac:dyDescent="0.3"/>
  </sheetData>
  <printOptions gridLines="1"/>
  <pageMargins left="0.7" right="0.7" top="0.75" bottom="0.75" header="0.3" footer="0.3"/>
  <pageSetup paperSize="9" scale="75" fitToHeight="0" orientation="landscape" horizontalDpi="0" verticalDpi="0" r:id="rId1"/>
  <rowBreaks count="1" manualBreakCount="1">
    <brk id="25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F31E-D138-4208-91D4-D39B23EE5B26}">
  <sheetPr>
    <pageSetUpPr fitToPage="1"/>
  </sheetPr>
  <dimension ref="A1:IV107"/>
  <sheetViews>
    <sheetView tabSelected="1" zoomScaleNormal="100" workbookViewId="0">
      <pane xSplit="7" ySplit="5" topLeftCell="M21" activePane="bottomRight" state="frozen"/>
      <selection pane="topRight" activeCell="H1" sqref="H1"/>
      <selection pane="bottomLeft" activeCell="A6" sqref="A6"/>
      <selection pane="bottomRight" activeCell="F12" sqref="F12"/>
    </sheetView>
  </sheetViews>
  <sheetFormatPr defaultColWidth="13.109375" defaultRowHeight="24.75" customHeight="1" outlineLevelRow="2" outlineLevelCol="1" x14ac:dyDescent="0.3"/>
  <cols>
    <col min="1" max="1" width="9.88671875" style="1" customWidth="1"/>
    <col min="2" max="2" width="13.88671875" style="1" customWidth="1"/>
    <col min="3" max="3" width="10" style="1" customWidth="1"/>
    <col min="4" max="4" width="13" style="26" customWidth="1" outlineLevel="1"/>
    <col min="5" max="5" width="7.33203125" style="26" customWidth="1" outlineLevel="1"/>
    <col min="6" max="6" width="14.5546875" style="2" customWidth="1" outlineLevel="1"/>
    <col min="7" max="7" width="12.6640625" style="2" customWidth="1" outlineLevel="1"/>
    <col min="8" max="8" width="12.33203125" style="2" customWidth="1"/>
    <col min="9" max="10" width="12.5546875" style="2" customWidth="1"/>
    <col min="11" max="11" width="12.88671875" style="2" customWidth="1"/>
    <col min="12" max="12" width="12" style="2" customWidth="1"/>
    <col min="13" max="15" width="12.109375" style="2" bestFit="1" customWidth="1"/>
    <col min="16" max="16" width="12" style="2" customWidth="1"/>
    <col min="17" max="17" width="12.109375" style="2" customWidth="1"/>
    <col min="18" max="18" width="12" style="2" customWidth="1"/>
    <col min="19" max="19" width="12.109375" style="2" customWidth="1"/>
    <col min="20" max="20" width="12.6640625" style="2" customWidth="1"/>
    <col min="21" max="21" width="14.5546875" style="1" customWidth="1"/>
    <col min="22" max="16384" width="13.109375" style="1"/>
  </cols>
  <sheetData>
    <row r="1" spans="1:256" customFormat="1" ht="20.100000000000001" customHeight="1" outlineLevel="1" x14ac:dyDescent="0.3">
      <c r="A1" s="33" t="s">
        <v>59</v>
      </c>
      <c r="B1" s="30"/>
      <c r="C1" s="30"/>
      <c r="D1" s="30"/>
      <c r="E1" s="30"/>
      <c r="F1" s="30"/>
      <c r="G1" s="30"/>
      <c r="H1" s="30" t="s">
        <v>62</v>
      </c>
      <c r="I1" s="30"/>
      <c r="J1" s="30"/>
      <c r="K1" s="30"/>
      <c r="L1" s="30"/>
      <c r="M1" s="31"/>
      <c r="N1" s="31"/>
      <c r="O1" s="31"/>
    </row>
    <row r="2" spans="1:256" customFormat="1" ht="20.100000000000001" customHeight="1" outlineLevel="1" x14ac:dyDescent="0.3">
      <c r="A2" s="33" t="s">
        <v>60</v>
      </c>
      <c r="B2" s="32"/>
      <c r="C2" s="32"/>
      <c r="D2" s="32"/>
      <c r="E2" s="32"/>
      <c r="F2" s="32"/>
      <c r="G2" s="32"/>
      <c r="H2" s="228">
        <v>45777</v>
      </c>
      <c r="I2" s="228"/>
      <c r="J2" s="228"/>
      <c r="K2" s="228"/>
      <c r="L2" s="228"/>
      <c r="M2" s="31"/>
      <c r="N2" s="31"/>
      <c r="O2" s="31"/>
    </row>
    <row r="3" spans="1:256" customFormat="1" ht="20.100000000000001" customHeight="1" outlineLevel="1" x14ac:dyDescent="0.3">
      <c r="A3" s="33" t="s">
        <v>61</v>
      </c>
      <c r="B3" s="30"/>
      <c r="C3" s="30"/>
      <c r="D3" s="30"/>
      <c r="E3" s="30"/>
      <c r="F3" s="30"/>
      <c r="G3" s="30"/>
      <c r="H3" s="229" t="s">
        <v>63</v>
      </c>
      <c r="I3" s="229"/>
      <c r="J3" s="229"/>
      <c r="K3" s="229"/>
      <c r="L3" s="229"/>
      <c r="M3" s="31"/>
      <c r="N3" s="31"/>
      <c r="O3" s="31"/>
    </row>
    <row r="4" spans="1:256" ht="24.75" customHeight="1" outlineLevel="1" x14ac:dyDescent="0.3"/>
    <row r="5" spans="1:256" ht="31.2" x14ac:dyDescent="0.3">
      <c r="A5" s="21"/>
      <c r="B5" s="11"/>
      <c r="C5" s="11"/>
      <c r="D5" s="54" t="s">
        <v>53</v>
      </c>
      <c r="E5" s="54" t="s">
        <v>52</v>
      </c>
      <c r="F5" s="56" t="s">
        <v>50</v>
      </c>
      <c r="G5" s="56" t="s">
        <v>57</v>
      </c>
      <c r="H5" s="15">
        <v>45442</v>
      </c>
      <c r="I5" s="15">
        <v>45473</v>
      </c>
      <c r="J5" s="15">
        <v>45503</v>
      </c>
      <c r="K5" s="15">
        <v>45534</v>
      </c>
      <c r="L5" s="15">
        <v>45565</v>
      </c>
      <c r="M5" s="15">
        <v>45595</v>
      </c>
      <c r="N5" s="15">
        <v>45626</v>
      </c>
      <c r="O5" s="15">
        <v>45656</v>
      </c>
      <c r="P5" s="15">
        <v>45687</v>
      </c>
      <c r="Q5" s="15">
        <v>45716</v>
      </c>
      <c r="R5" s="15">
        <v>45746</v>
      </c>
      <c r="S5" s="15">
        <v>45777</v>
      </c>
      <c r="T5" s="14" t="s">
        <v>51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31.2" outlineLevel="2" x14ac:dyDescent="0.3">
      <c r="A6" s="21" t="s">
        <v>47</v>
      </c>
      <c r="B6" s="11"/>
      <c r="C6" s="11"/>
      <c r="D6" s="54" t="s">
        <v>53</v>
      </c>
      <c r="E6" s="54" t="s">
        <v>52</v>
      </c>
      <c r="F6" s="56" t="s">
        <v>50</v>
      </c>
      <c r="G6" s="56" t="s">
        <v>57</v>
      </c>
      <c r="H6" s="15">
        <v>44711</v>
      </c>
      <c r="I6" s="15">
        <v>44742</v>
      </c>
      <c r="J6" s="15">
        <v>44772</v>
      </c>
      <c r="K6" s="15">
        <v>44803</v>
      </c>
      <c r="L6" s="15">
        <v>44834</v>
      </c>
      <c r="M6" s="15">
        <v>44864</v>
      </c>
      <c r="N6" s="15">
        <v>44895</v>
      </c>
      <c r="O6" s="15">
        <v>44925</v>
      </c>
      <c r="P6" s="15">
        <v>44956</v>
      </c>
      <c r="Q6" s="15">
        <v>44985</v>
      </c>
      <c r="R6" s="15">
        <v>45015</v>
      </c>
      <c r="S6" s="15">
        <v>45046</v>
      </c>
      <c r="T6" s="14" t="s">
        <v>51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4.75" customHeight="1" outlineLevel="2" x14ac:dyDescent="0.3">
      <c r="A7" s="21"/>
      <c r="B7" s="1" t="s">
        <v>54</v>
      </c>
      <c r="D7" s="24">
        <v>42454</v>
      </c>
      <c r="E7" s="25">
        <v>0.2</v>
      </c>
      <c r="F7" s="2">
        <v>1000</v>
      </c>
      <c r="G7" s="2">
        <f t="shared" ref="G7:G9" si="0">$F7*20%/12</f>
        <v>16.666666666666668</v>
      </c>
      <c r="T7" s="2">
        <v>0</v>
      </c>
    </row>
    <row r="8" spans="1:256" ht="24.75" customHeight="1" outlineLevel="2" x14ac:dyDescent="0.3">
      <c r="B8" s="1" t="s">
        <v>102</v>
      </c>
      <c r="D8" s="24">
        <v>42990</v>
      </c>
      <c r="E8" s="25">
        <v>0.2</v>
      </c>
      <c r="F8" s="2">
        <v>933.96</v>
      </c>
      <c r="G8" s="2">
        <f t="shared" si="0"/>
        <v>15.566000000000003</v>
      </c>
      <c r="T8" s="2">
        <f>SUM(H8:S8)</f>
        <v>0</v>
      </c>
    </row>
    <row r="9" spans="1:256" ht="24.75" customHeight="1" outlineLevel="2" x14ac:dyDescent="0.3">
      <c r="B9" s="1" t="s">
        <v>136</v>
      </c>
      <c r="D9" s="24">
        <v>43314</v>
      </c>
      <c r="E9" s="25">
        <v>0.2</v>
      </c>
      <c r="F9" s="2">
        <v>1099</v>
      </c>
      <c r="G9" s="2">
        <f t="shared" si="0"/>
        <v>18.316666666666666</v>
      </c>
      <c r="T9" s="2">
        <f>SUM(H9:S9)</f>
        <v>0</v>
      </c>
    </row>
    <row r="10" spans="1:256" s="11" customFormat="1" ht="24.75" customHeight="1" outlineLevel="2" thickBot="1" x14ac:dyDescent="0.35">
      <c r="A10" s="1"/>
      <c r="B10" s="1"/>
      <c r="C10" s="1"/>
      <c r="D10" s="24"/>
      <c r="E10" s="25"/>
      <c r="F10" s="6">
        <f t="shared" ref="F10:T10" si="1">SUM(F7:F9)</f>
        <v>3032.96</v>
      </c>
      <c r="G10" s="6">
        <f t="shared" si="1"/>
        <v>50.549333333333337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  <c r="P10" s="6">
        <f t="shared" si="1"/>
        <v>0</v>
      </c>
      <c r="Q10" s="6">
        <f t="shared" si="1"/>
        <v>0</v>
      </c>
      <c r="R10" s="6">
        <f t="shared" si="1"/>
        <v>0</v>
      </c>
      <c r="S10" s="6">
        <f t="shared" si="1"/>
        <v>0</v>
      </c>
      <c r="T10" s="6">
        <f t="shared" si="1"/>
        <v>0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4.75" customHeight="1" outlineLevel="2" thickTop="1" x14ac:dyDescent="0.3">
      <c r="E11" s="25"/>
    </row>
    <row r="12" spans="1:256" ht="24.75" customHeight="1" outlineLevel="2" x14ac:dyDescent="0.3">
      <c r="E12" s="25"/>
    </row>
    <row r="13" spans="1:256" ht="31.2" outlineLevel="1" x14ac:dyDescent="0.3">
      <c r="A13" s="21" t="s">
        <v>46</v>
      </c>
      <c r="B13" s="11"/>
      <c r="C13" s="11"/>
      <c r="D13" s="54" t="s">
        <v>53</v>
      </c>
      <c r="E13" s="54" t="s">
        <v>52</v>
      </c>
      <c r="F13" s="56" t="s">
        <v>50</v>
      </c>
      <c r="G13" s="56" t="s">
        <v>57</v>
      </c>
      <c r="H13" s="15">
        <v>44711</v>
      </c>
      <c r="I13" s="15">
        <v>44742</v>
      </c>
      <c r="J13" s="15">
        <v>44772</v>
      </c>
      <c r="K13" s="15">
        <v>44803</v>
      </c>
      <c r="L13" s="15">
        <v>44834</v>
      </c>
      <c r="M13" s="15">
        <v>44864</v>
      </c>
      <c r="N13" s="15">
        <v>44895</v>
      </c>
      <c r="O13" s="15">
        <v>44925</v>
      </c>
      <c r="P13" s="15">
        <v>44956</v>
      </c>
      <c r="Q13" s="15">
        <v>44985</v>
      </c>
      <c r="R13" s="15">
        <v>45015</v>
      </c>
      <c r="S13" s="15">
        <v>45046</v>
      </c>
      <c r="T13" s="14" t="s">
        <v>51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ht="24.75" customHeight="1" outlineLevel="1" x14ac:dyDescent="0.3">
      <c r="B14" s="1" t="s">
        <v>55</v>
      </c>
      <c r="D14" s="24">
        <v>42289</v>
      </c>
      <c r="E14" s="25">
        <v>0.2</v>
      </c>
      <c r="F14" s="2">
        <v>2650</v>
      </c>
      <c r="T14" s="2">
        <f t="shared" ref="T14:T21" si="2">SUM(H14:S14)</f>
        <v>0</v>
      </c>
    </row>
    <row r="15" spans="1:256" ht="24.75" customHeight="1" outlineLevel="1" x14ac:dyDescent="0.3">
      <c r="B15" s="1" t="s">
        <v>56</v>
      </c>
      <c r="D15" s="24">
        <v>42289</v>
      </c>
      <c r="E15" s="25">
        <v>0.2</v>
      </c>
      <c r="F15" s="2">
        <v>2588</v>
      </c>
      <c r="T15" s="2">
        <f t="shared" si="2"/>
        <v>0</v>
      </c>
    </row>
    <row r="16" spans="1:256" ht="24.75" customHeight="1" outlineLevel="1" x14ac:dyDescent="0.3">
      <c r="B16" s="1" t="s">
        <v>103</v>
      </c>
      <c r="D16" s="24">
        <v>42988</v>
      </c>
      <c r="E16" s="25">
        <v>0.2</v>
      </c>
      <c r="F16" s="2">
        <v>1733.02</v>
      </c>
      <c r="G16" s="2">
        <f t="shared" ref="G16:G21" si="3">$F16*20%/12</f>
        <v>28.88366666666667</v>
      </c>
      <c r="H16" s="2">
        <v>28.88</v>
      </c>
      <c r="I16" s="2">
        <v>28.88</v>
      </c>
      <c r="J16" s="2">
        <v>28.88</v>
      </c>
      <c r="K16" s="2">
        <v>28.88</v>
      </c>
      <c r="L16" s="2">
        <v>28.88</v>
      </c>
      <c r="T16" s="2">
        <f t="shared" si="2"/>
        <v>144.4</v>
      </c>
    </row>
    <row r="17" spans="1:256" ht="24.75" customHeight="1" outlineLevel="1" x14ac:dyDescent="0.3">
      <c r="B17" s="1" t="s">
        <v>104</v>
      </c>
      <c r="D17" s="24">
        <v>42992</v>
      </c>
      <c r="E17" s="25">
        <v>0.2</v>
      </c>
      <c r="F17" s="2">
        <v>7050.95</v>
      </c>
      <c r="G17" s="2">
        <f t="shared" si="3"/>
        <v>117.51583333333333</v>
      </c>
      <c r="H17" s="2">
        <v>117.52</v>
      </c>
      <c r="I17" s="2">
        <v>117.52</v>
      </c>
      <c r="J17" s="2">
        <v>117.52</v>
      </c>
      <c r="K17" s="2">
        <v>117.52</v>
      </c>
      <c r="L17" s="2">
        <v>117.52</v>
      </c>
      <c r="T17" s="2">
        <f t="shared" si="2"/>
        <v>587.6</v>
      </c>
    </row>
    <row r="18" spans="1:256" ht="24.75" customHeight="1" outlineLevel="1" x14ac:dyDescent="0.3">
      <c r="B18" s="1" t="s">
        <v>105</v>
      </c>
      <c r="D18" s="24">
        <v>42994</v>
      </c>
      <c r="E18" s="25">
        <v>0.2</v>
      </c>
      <c r="F18" s="2">
        <v>1178.3</v>
      </c>
      <c r="G18" s="2">
        <f t="shared" si="3"/>
        <v>19.638333333333332</v>
      </c>
      <c r="H18" s="2">
        <v>19.64</v>
      </c>
      <c r="I18" s="2">
        <v>19.64</v>
      </c>
      <c r="J18" s="2">
        <v>19.64</v>
      </c>
      <c r="K18" s="2">
        <v>19.64</v>
      </c>
      <c r="L18" s="2">
        <v>19.64</v>
      </c>
      <c r="T18" s="2">
        <f t="shared" si="2"/>
        <v>98.2</v>
      </c>
    </row>
    <row r="19" spans="1:256" ht="24.75" customHeight="1" outlineLevel="1" x14ac:dyDescent="0.3">
      <c r="B19" s="1" t="s">
        <v>105</v>
      </c>
      <c r="D19" s="24">
        <v>43355</v>
      </c>
      <c r="E19" s="25">
        <v>0.2</v>
      </c>
      <c r="F19" s="2">
        <v>368</v>
      </c>
      <c r="G19" s="2">
        <f t="shared" si="3"/>
        <v>6.1333333333333337</v>
      </c>
      <c r="H19" s="2">
        <v>6.13</v>
      </c>
      <c r="I19" s="2">
        <v>6.13</v>
      </c>
      <c r="J19" s="2">
        <v>6.13</v>
      </c>
      <c r="K19" s="2">
        <v>6.13</v>
      </c>
      <c r="L19" s="2">
        <v>6.13</v>
      </c>
      <c r="M19" s="2">
        <v>6.13</v>
      </c>
      <c r="N19" s="2">
        <v>6.13</v>
      </c>
      <c r="O19" s="2">
        <v>6.13</v>
      </c>
      <c r="P19" s="2">
        <v>6.13</v>
      </c>
      <c r="Q19" s="2">
        <v>6.13</v>
      </c>
      <c r="R19" s="2">
        <v>6.13</v>
      </c>
      <c r="S19" s="2">
        <v>6.13</v>
      </c>
      <c r="T19" s="2">
        <f t="shared" si="2"/>
        <v>73.56</v>
      </c>
    </row>
    <row r="20" spans="1:256" ht="24.75" customHeight="1" outlineLevel="1" x14ac:dyDescent="0.3">
      <c r="B20" s="1" t="s">
        <v>179</v>
      </c>
      <c r="D20" s="24">
        <v>44598</v>
      </c>
      <c r="E20" s="25">
        <v>0.2</v>
      </c>
      <c r="F20" s="2">
        <v>2673</v>
      </c>
      <c r="G20" s="2">
        <f t="shared" si="3"/>
        <v>44.550000000000004</v>
      </c>
      <c r="H20" s="2">
        <v>44.55</v>
      </c>
      <c r="I20" s="2">
        <v>44.55</v>
      </c>
      <c r="J20" s="2">
        <v>44.55</v>
      </c>
      <c r="K20" s="2">
        <v>44.55</v>
      </c>
      <c r="L20" s="2">
        <v>44.55</v>
      </c>
      <c r="M20" s="2">
        <v>44.55</v>
      </c>
      <c r="N20" s="2">
        <v>44.55</v>
      </c>
      <c r="O20" s="2">
        <v>44.55</v>
      </c>
      <c r="P20" s="2">
        <v>44.55</v>
      </c>
      <c r="Q20" s="2">
        <v>44.55</v>
      </c>
      <c r="R20" s="2">
        <v>44.55</v>
      </c>
      <c r="S20" s="2">
        <v>44.55</v>
      </c>
      <c r="T20" s="2">
        <f t="shared" ref="T20" si="4">SUM(H20:S20)</f>
        <v>534.6</v>
      </c>
    </row>
    <row r="21" spans="1:256" ht="24.75" customHeight="1" outlineLevel="1" x14ac:dyDescent="0.3">
      <c r="B21" s="1" t="s">
        <v>181</v>
      </c>
      <c r="D21" s="24">
        <v>44892</v>
      </c>
      <c r="E21" s="25">
        <v>0.2</v>
      </c>
      <c r="F21" s="2">
        <v>2532</v>
      </c>
      <c r="G21" s="2">
        <f t="shared" si="3"/>
        <v>42.2</v>
      </c>
      <c r="N21" s="2">
        <v>42.2</v>
      </c>
      <c r="O21" s="2">
        <v>42.2</v>
      </c>
      <c r="P21" s="2">
        <v>42.2</v>
      </c>
      <c r="Q21" s="2">
        <v>42.2</v>
      </c>
      <c r="R21" s="2">
        <v>42.2</v>
      </c>
      <c r="S21" s="2">
        <v>42.2</v>
      </c>
      <c r="T21" s="2">
        <f t="shared" si="2"/>
        <v>253.2</v>
      </c>
    </row>
    <row r="22" spans="1:256" s="11" customFormat="1" ht="24.75" customHeight="1" outlineLevel="1" thickBot="1" x14ac:dyDescent="0.35">
      <c r="A22" s="1"/>
      <c r="B22" s="1"/>
      <c r="C22" s="1"/>
      <c r="D22" s="26"/>
      <c r="E22" s="25"/>
      <c r="F22" s="6">
        <f>SUM(F14:F21)</f>
        <v>20773.27</v>
      </c>
      <c r="G22" s="6">
        <f t="shared" ref="G22:T22" si="5">SUM(G14:G21)</f>
        <v>258.92116666666664</v>
      </c>
      <c r="H22" s="6">
        <f t="shared" si="5"/>
        <v>216.72000000000003</v>
      </c>
      <c r="I22" s="6">
        <f t="shared" si="5"/>
        <v>216.72000000000003</v>
      </c>
      <c r="J22" s="6">
        <f t="shared" si="5"/>
        <v>216.72000000000003</v>
      </c>
      <c r="K22" s="6">
        <f t="shared" si="5"/>
        <v>216.72000000000003</v>
      </c>
      <c r="L22" s="6">
        <f t="shared" si="5"/>
        <v>216.72000000000003</v>
      </c>
      <c r="M22" s="6">
        <f t="shared" si="5"/>
        <v>50.68</v>
      </c>
      <c r="N22" s="6">
        <f t="shared" si="5"/>
        <v>92.88</v>
      </c>
      <c r="O22" s="6">
        <f t="shared" si="5"/>
        <v>92.88</v>
      </c>
      <c r="P22" s="6">
        <f t="shared" si="5"/>
        <v>92.88</v>
      </c>
      <c r="Q22" s="6">
        <f t="shared" si="5"/>
        <v>92.88</v>
      </c>
      <c r="R22" s="6">
        <f t="shared" si="5"/>
        <v>92.88</v>
      </c>
      <c r="S22" s="6">
        <f t="shared" si="5"/>
        <v>92.88</v>
      </c>
      <c r="T22" s="6">
        <f t="shared" si="5"/>
        <v>1691.5600000000002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24.75" customHeight="1" outlineLevel="1" thickTop="1" x14ac:dyDescent="0.3">
      <c r="E23" s="25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56" s="103" customFormat="1" ht="24.75" customHeight="1" outlineLevel="1" x14ac:dyDescent="0.3">
      <c r="A24" s="49" t="s">
        <v>110</v>
      </c>
      <c r="D24" s="104"/>
      <c r="E24" s="105"/>
      <c r="F24" s="106"/>
      <c r="G24" s="106"/>
      <c r="H24" s="106">
        <f t="shared" ref="H24:M24" si="6">H10+H22</f>
        <v>216.72000000000003</v>
      </c>
      <c r="I24" s="106">
        <f t="shared" si="6"/>
        <v>216.72000000000003</v>
      </c>
      <c r="J24" s="106">
        <f t="shared" si="6"/>
        <v>216.72000000000003</v>
      </c>
      <c r="K24" s="106">
        <f t="shared" si="6"/>
        <v>216.72000000000003</v>
      </c>
      <c r="L24" s="106">
        <f t="shared" si="6"/>
        <v>216.72000000000003</v>
      </c>
      <c r="M24" s="106">
        <f t="shared" si="6"/>
        <v>50.68</v>
      </c>
      <c r="N24" s="106">
        <f>N10+N22</f>
        <v>92.88</v>
      </c>
      <c r="O24" s="106">
        <f t="shared" ref="O24:T24" si="7">O10+O22</f>
        <v>92.88</v>
      </c>
      <c r="P24" s="106">
        <f t="shared" si="7"/>
        <v>92.88</v>
      </c>
      <c r="Q24" s="106">
        <f t="shared" si="7"/>
        <v>92.88</v>
      </c>
      <c r="R24" s="106">
        <f t="shared" si="7"/>
        <v>92.88</v>
      </c>
      <c r="S24" s="106">
        <f t="shared" si="7"/>
        <v>92.88</v>
      </c>
      <c r="T24" s="106">
        <f t="shared" si="7"/>
        <v>1691.5600000000002</v>
      </c>
    </row>
    <row r="25" spans="1:256" ht="24.75" customHeight="1" outlineLevel="1" x14ac:dyDescent="0.3">
      <c r="E25" s="2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56" ht="31.2" outlineLevel="1" x14ac:dyDescent="0.3">
      <c r="A26" s="21" t="s">
        <v>48</v>
      </c>
      <c r="D26" s="54" t="s">
        <v>53</v>
      </c>
      <c r="E26" s="54" t="s">
        <v>52</v>
      </c>
      <c r="F26" s="56" t="s">
        <v>50</v>
      </c>
      <c r="G26" s="56" t="s">
        <v>57</v>
      </c>
      <c r="H26" s="15">
        <v>43981</v>
      </c>
      <c r="I26" s="15">
        <v>44012</v>
      </c>
      <c r="J26" s="15">
        <v>44042</v>
      </c>
      <c r="K26" s="15">
        <v>44073</v>
      </c>
      <c r="L26" s="15">
        <v>44104</v>
      </c>
      <c r="M26" s="15">
        <v>44134</v>
      </c>
      <c r="N26" s="15">
        <v>44165</v>
      </c>
      <c r="O26" s="15">
        <v>44195</v>
      </c>
      <c r="P26" s="15">
        <v>44226</v>
      </c>
      <c r="Q26" s="15">
        <v>44255</v>
      </c>
      <c r="R26" s="15">
        <v>44285</v>
      </c>
      <c r="S26" s="15">
        <v>44316</v>
      </c>
      <c r="T26" s="14" t="s">
        <v>51</v>
      </c>
    </row>
    <row r="27" spans="1:256" ht="24.75" customHeight="1" outlineLevel="1" x14ac:dyDescent="0.3">
      <c r="B27" s="1" t="s">
        <v>49</v>
      </c>
      <c r="D27" s="24">
        <v>42702</v>
      </c>
      <c r="E27" s="166">
        <v>0.1</v>
      </c>
      <c r="F27" s="2">
        <v>34647.440000000002</v>
      </c>
      <c r="G27" s="2">
        <f>$F27*10%/12</f>
        <v>288.7286666666667</v>
      </c>
      <c r="H27" s="2">
        <v>288.7286666666667</v>
      </c>
      <c r="I27" s="2">
        <v>288.7286666666667</v>
      </c>
      <c r="J27" s="2">
        <v>288.7286666666667</v>
      </c>
      <c r="K27" s="2">
        <v>288.7286666666667</v>
      </c>
      <c r="L27" s="2">
        <v>288.7286666666667</v>
      </c>
      <c r="M27" s="2">
        <v>288.7286666666667</v>
      </c>
      <c r="N27" s="2">
        <v>288.7286666666667</v>
      </c>
      <c r="O27" s="2">
        <v>288.7286666666667</v>
      </c>
      <c r="P27" s="2">
        <v>288.7286666666667</v>
      </c>
      <c r="Q27" s="2">
        <v>288.7286666666667</v>
      </c>
      <c r="R27" s="2">
        <v>288.7286666666667</v>
      </c>
      <c r="S27" s="2">
        <v>288.7286666666667</v>
      </c>
      <c r="T27" s="2">
        <v>3464.76</v>
      </c>
    </row>
    <row r="28" spans="1:256" ht="24.75" customHeight="1" outlineLevel="1" x14ac:dyDescent="0.3">
      <c r="B28" s="1" t="s">
        <v>146</v>
      </c>
      <c r="D28" s="24">
        <v>43598</v>
      </c>
      <c r="E28" s="25">
        <v>0.1</v>
      </c>
      <c r="F28" s="2">
        <v>117648.8</v>
      </c>
      <c r="G28" s="2">
        <f>$F28*10%/12</f>
        <v>980.40666666666675</v>
      </c>
      <c r="H28" s="2">
        <v>980.40666666666675</v>
      </c>
      <c r="I28" s="2">
        <v>980.40666666666675</v>
      </c>
      <c r="J28" s="2">
        <v>980.40666666666675</v>
      </c>
      <c r="K28" s="2">
        <v>980.40666666666675</v>
      </c>
      <c r="L28" s="2">
        <v>980.40666666666675</v>
      </c>
      <c r="M28" s="2">
        <v>980.40666666666675</v>
      </c>
      <c r="N28" s="2">
        <v>980.40666666666675</v>
      </c>
      <c r="O28" s="2">
        <v>980.40666666666675</v>
      </c>
      <c r="P28" s="2">
        <v>980.40666666666675</v>
      </c>
      <c r="Q28" s="2">
        <v>980.40666666666675</v>
      </c>
      <c r="R28" s="2">
        <v>980.40666666666675</v>
      </c>
      <c r="S28" s="2">
        <v>980.40666666666675</v>
      </c>
      <c r="T28" s="2">
        <v>11764.92</v>
      </c>
    </row>
    <row r="29" spans="1:256" ht="24.75" customHeight="1" outlineLevel="1" thickBot="1" x14ac:dyDescent="0.35">
      <c r="F29" s="6">
        <f>SUM(F27:F28)</f>
        <v>152296.24</v>
      </c>
      <c r="G29" s="6">
        <f>SUM(G27:G28)</f>
        <v>1269.1353333333334</v>
      </c>
      <c r="H29" s="6">
        <f>SUM(H27:H28)</f>
        <v>1269.1353333333334</v>
      </c>
      <c r="I29" s="6">
        <f t="shared" ref="I29:S29" si="8">SUM(I27:I28)</f>
        <v>1269.1353333333334</v>
      </c>
      <c r="J29" s="6">
        <f t="shared" si="8"/>
        <v>1269.1353333333334</v>
      </c>
      <c r="K29" s="6">
        <f t="shared" si="8"/>
        <v>1269.1353333333334</v>
      </c>
      <c r="L29" s="6">
        <f t="shared" si="8"/>
        <v>1269.1353333333334</v>
      </c>
      <c r="M29" s="6">
        <f t="shared" si="8"/>
        <v>1269.1353333333334</v>
      </c>
      <c r="N29" s="6">
        <f t="shared" si="8"/>
        <v>1269.1353333333334</v>
      </c>
      <c r="O29" s="6">
        <f t="shared" si="8"/>
        <v>1269.1353333333334</v>
      </c>
      <c r="P29" s="6">
        <f t="shared" si="8"/>
        <v>1269.1353333333334</v>
      </c>
      <c r="Q29" s="6">
        <f t="shared" si="8"/>
        <v>1269.1353333333334</v>
      </c>
      <c r="R29" s="6">
        <f t="shared" si="8"/>
        <v>1269.1353333333334</v>
      </c>
      <c r="S29" s="6">
        <f t="shared" si="8"/>
        <v>1269.1353333333334</v>
      </c>
      <c r="T29" s="6">
        <f>SUM(T27:T28)</f>
        <v>15229.68</v>
      </c>
    </row>
    <row r="30" spans="1:256" ht="24.75" customHeight="1" outlineLevel="1" thickTop="1" x14ac:dyDescent="0.3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56" s="103" customFormat="1" ht="24.75" customHeight="1" outlineLevel="1" x14ac:dyDescent="0.3">
      <c r="A31" s="49" t="s">
        <v>180</v>
      </c>
      <c r="D31" s="104"/>
      <c r="E31" s="105"/>
      <c r="F31" s="106"/>
      <c r="G31" s="106"/>
      <c r="H31" s="106">
        <f>H24+H29</f>
        <v>1485.8553333333334</v>
      </c>
      <c r="I31" s="106">
        <f t="shared" ref="I31:S31" si="9">I24+I29</f>
        <v>1485.8553333333334</v>
      </c>
      <c r="J31" s="106">
        <f t="shared" si="9"/>
        <v>1485.8553333333334</v>
      </c>
      <c r="K31" s="106">
        <f t="shared" si="9"/>
        <v>1485.8553333333334</v>
      </c>
      <c r="L31" s="106">
        <f t="shared" si="9"/>
        <v>1485.8553333333334</v>
      </c>
      <c r="M31" s="106">
        <f t="shared" si="9"/>
        <v>1319.8153333333335</v>
      </c>
      <c r="N31" s="106">
        <f t="shared" si="9"/>
        <v>1362.0153333333333</v>
      </c>
      <c r="O31" s="106">
        <f t="shared" si="9"/>
        <v>1362.0153333333333</v>
      </c>
      <c r="P31" s="106">
        <f t="shared" si="9"/>
        <v>1362.0153333333333</v>
      </c>
      <c r="Q31" s="106">
        <f t="shared" si="9"/>
        <v>1362.0153333333333</v>
      </c>
      <c r="R31" s="106">
        <f t="shared" si="9"/>
        <v>1362.0153333333333</v>
      </c>
      <c r="S31" s="106">
        <f t="shared" si="9"/>
        <v>1362.0153333333333</v>
      </c>
      <c r="T31" s="106">
        <f>T10+T22+T29</f>
        <v>16921.240000000002</v>
      </c>
    </row>
    <row r="32" spans="1:256" ht="24.75" customHeight="1" outlineLevel="1" x14ac:dyDescent="0.3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56" ht="24.75" customHeight="1" x14ac:dyDescent="0.3"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56" ht="24.75" customHeight="1" x14ac:dyDescent="0.3">
      <c r="A34" s="21" t="s">
        <v>150</v>
      </c>
      <c r="B34" s="11" t="s">
        <v>149</v>
      </c>
      <c r="C34" s="11" t="s">
        <v>148</v>
      </c>
      <c r="D34" s="23" t="s">
        <v>53</v>
      </c>
      <c r="E34" s="23" t="s">
        <v>52</v>
      </c>
      <c r="F34" s="22" t="s">
        <v>50</v>
      </c>
      <c r="G34" s="14" t="s">
        <v>57</v>
      </c>
      <c r="H34" s="172" t="s">
        <v>155</v>
      </c>
      <c r="I34" s="172" t="s">
        <v>156</v>
      </c>
      <c r="J34" s="172" t="s">
        <v>157</v>
      </c>
      <c r="K34" s="172" t="s">
        <v>158</v>
      </c>
      <c r="L34" s="172" t="s">
        <v>159</v>
      </c>
      <c r="M34" s="172" t="s">
        <v>160</v>
      </c>
      <c r="N34" s="172" t="s">
        <v>161</v>
      </c>
      <c r="O34" s="172" t="s">
        <v>162</v>
      </c>
      <c r="P34" s="172" t="s">
        <v>163</v>
      </c>
      <c r="Q34" s="172" t="s">
        <v>164</v>
      </c>
      <c r="R34" s="172" t="s">
        <v>165</v>
      </c>
      <c r="S34" s="172" t="s">
        <v>166</v>
      </c>
      <c r="T34" s="14" t="s">
        <v>51</v>
      </c>
      <c r="U34" s="16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  <row r="35" spans="1:256" s="103" customFormat="1" ht="24.75" customHeight="1" x14ac:dyDescent="0.3">
      <c r="A35" s="103" t="s">
        <v>26</v>
      </c>
      <c r="B35" s="103" t="s">
        <v>3</v>
      </c>
      <c r="C35" s="103" t="s">
        <v>147</v>
      </c>
      <c r="D35" s="141">
        <v>42359</v>
      </c>
      <c r="E35" s="105">
        <v>0.15</v>
      </c>
      <c r="F35" s="142">
        <v>139091</v>
      </c>
      <c r="G35" s="142">
        <f t="shared" ref="G35:G102" si="10">$F35*E35/12</f>
        <v>1738.6374999999998</v>
      </c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>
        <f t="shared" ref="T35:T102" si="11">SUM(H35:S35)</f>
        <v>0</v>
      </c>
    </row>
    <row r="36" spans="1:256" s="103" customFormat="1" ht="24.75" customHeight="1" x14ac:dyDescent="0.3">
      <c r="A36" s="103" t="s">
        <v>26</v>
      </c>
      <c r="B36" s="103" t="s">
        <v>3</v>
      </c>
      <c r="C36" s="103" t="s">
        <v>140</v>
      </c>
      <c r="D36" s="141">
        <v>43312</v>
      </c>
      <c r="E36" s="105">
        <v>0.15</v>
      </c>
      <c r="F36" s="142">
        <v>2867</v>
      </c>
      <c r="G36" s="142">
        <f t="shared" si="10"/>
        <v>35.837499999999999</v>
      </c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>
        <f t="shared" si="11"/>
        <v>0</v>
      </c>
    </row>
    <row r="37" spans="1:256" s="103" customFormat="1" ht="24.75" customHeight="1" x14ac:dyDescent="0.3">
      <c r="A37" s="103" t="s">
        <v>26</v>
      </c>
      <c r="B37" s="103" t="s">
        <v>3</v>
      </c>
      <c r="C37" s="103" t="s">
        <v>140</v>
      </c>
      <c r="D37" s="141">
        <v>43555</v>
      </c>
      <c r="E37" s="105">
        <v>0.15</v>
      </c>
      <c r="F37" s="106">
        <v>2500</v>
      </c>
      <c r="G37" s="106">
        <f t="shared" si="10"/>
        <v>31.25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>
        <f t="shared" si="11"/>
        <v>0</v>
      </c>
    </row>
    <row r="38" spans="1:256" s="198" customFormat="1" ht="24.75" customHeight="1" x14ac:dyDescent="0.3">
      <c r="A38" s="198" t="s">
        <v>26</v>
      </c>
      <c r="B38" s="198" t="s">
        <v>3</v>
      </c>
      <c r="C38" s="198" t="s">
        <v>140</v>
      </c>
      <c r="D38" s="175">
        <v>44455</v>
      </c>
      <c r="E38" s="192">
        <v>0.2</v>
      </c>
      <c r="F38" s="199">
        <v>6800</v>
      </c>
      <c r="G38" s="199">
        <f t="shared" si="10"/>
        <v>113.33333333333333</v>
      </c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>
        <f t="shared" si="11"/>
        <v>0</v>
      </c>
    </row>
    <row r="39" spans="1:256" s="198" customFormat="1" ht="24.75" customHeight="1" x14ac:dyDescent="0.3">
      <c r="A39" s="198" t="s">
        <v>26</v>
      </c>
      <c r="B39" s="198" t="s">
        <v>3</v>
      </c>
      <c r="C39" s="198" t="s">
        <v>140</v>
      </c>
      <c r="D39" s="175">
        <v>44599</v>
      </c>
      <c r="E39" s="192">
        <v>0.2</v>
      </c>
      <c r="F39" s="199">
        <v>8950</v>
      </c>
      <c r="G39" s="199">
        <f t="shared" si="10"/>
        <v>149.16666666666666</v>
      </c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>
        <f t="shared" si="11"/>
        <v>0</v>
      </c>
    </row>
    <row r="40" spans="1:256" s="198" customFormat="1" ht="24.75" customHeight="1" x14ac:dyDescent="0.3">
      <c r="A40" s="198" t="s">
        <v>26</v>
      </c>
      <c r="B40" s="198" t="s">
        <v>3</v>
      </c>
      <c r="C40" s="198" t="s">
        <v>140</v>
      </c>
      <c r="D40" s="175">
        <v>44617</v>
      </c>
      <c r="E40" s="192">
        <v>0.2</v>
      </c>
      <c r="F40" s="199">
        <v>2400</v>
      </c>
      <c r="G40" s="199">
        <f t="shared" ref="G40" si="12">$F40*E40/12</f>
        <v>40</v>
      </c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>
        <f t="shared" ref="T40" si="13">SUM(H40:S40)</f>
        <v>0</v>
      </c>
    </row>
    <row r="41" spans="1:256" s="212" customFormat="1" ht="24.75" customHeight="1" thickBot="1" x14ac:dyDescent="0.35">
      <c r="A41" s="212" t="s">
        <v>26</v>
      </c>
      <c r="B41" s="212" t="s">
        <v>3</v>
      </c>
      <c r="C41" s="212" t="s">
        <v>140</v>
      </c>
      <c r="D41" s="213">
        <v>44874</v>
      </c>
      <c r="E41" s="214">
        <v>0.2</v>
      </c>
      <c r="F41" s="215">
        <v>5984</v>
      </c>
      <c r="G41" s="215">
        <f t="shared" si="10"/>
        <v>99.733333333333334</v>
      </c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>
        <f t="shared" si="11"/>
        <v>0</v>
      </c>
    </row>
    <row r="42" spans="1:256" s="147" customFormat="1" ht="24.75" customHeight="1" x14ac:dyDescent="0.3">
      <c r="A42" s="147" t="s">
        <v>89</v>
      </c>
      <c r="B42" s="147" t="s">
        <v>90</v>
      </c>
      <c r="C42" s="147" t="s">
        <v>147</v>
      </c>
      <c r="D42" s="148">
        <v>42881</v>
      </c>
      <c r="E42" s="185">
        <v>0.1</v>
      </c>
      <c r="F42" s="96">
        <v>170000</v>
      </c>
      <c r="G42" s="96">
        <f t="shared" si="10"/>
        <v>1416.6666666666667</v>
      </c>
      <c r="H42" s="96">
        <v>1416.67</v>
      </c>
      <c r="I42" s="96">
        <v>1416.67</v>
      </c>
      <c r="J42" s="96">
        <v>1416.67</v>
      </c>
      <c r="K42" s="96">
        <v>1416.67</v>
      </c>
      <c r="L42" s="96">
        <v>1416.67</v>
      </c>
      <c r="M42" s="96">
        <v>1416.67</v>
      </c>
      <c r="N42" s="96">
        <v>1416.67</v>
      </c>
      <c r="O42" s="96">
        <v>1416.67</v>
      </c>
      <c r="P42" s="96">
        <v>1416.67</v>
      </c>
      <c r="Q42" s="96">
        <v>1416.67</v>
      </c>
      <c r="R42" s="96">
        <v>1416.67</v>
      </c>
      <c r="S42" s="96">
        <v>1416.67</v>
      </c>
      <c r="T42" s="96">
        <f t="shared" si="11"/>
        <v>17000.04</v>
      </c>
    </row>
    <row r="43" spans="1:256" s="147" customFormat="1" ht="24.75" customHeight="1" x14ac:dyDescent="0.3">
      <c r="A43" s="147" t="s">
        <v>130</v>
      </c>
      <c r="B43" s="147" t="s">
        <v>90</v>
      </c>
      <c r="C43" s="147" t="s">
        <v>140</v>
      </c>
      <c r="D43" s="148">
        <v>43240</v>
      </c>
      <c r="E43" s="185">
        <v>0.1</v>
      </c>
      <c r="F43" s="96">
        <v>4510</v>
      </c>
      <c r="G43" s="96">
        <f t="shared" si="10"/>
        <v>37.583333333333336</v>
      </c>
      <c r="H43" s="96">
        <v>37.58</v>
      </c>
      <c r="I43" s="96">
        <v>37.58</v>
      </c>
      <c r="J43" s="96">
        <v>37.58</v>
      </c>
      <c r="K43" s="96">
        <v>37.58</v>
      </c>
      <c r="L43" s="96">
        <v>37.58</v>
      </c>
      <c r="M43" s="96">
        <v>37.58</v>
      </c>
      <c r="N43" s="96">
        <v>37.58</v>
      </c>
      <c r="O43" s="96">
        <v>37.58</v>
      </c>
      <c r="P43" s="96">
        <v>37.58</v>
      </c>
      <c r="Q43" s="96">
        <v>37.58</v>
      </c>
      <c r="R43" s="96">
        <v>37.58</v>
      </c>
      <c r="S43" s="96">
        <v>37.58</v>
      </c>
      <c r="T43" s="96">
        <f t="shared" si="11"/>
        <v>450.95999999999987</v>
      </c>
    </row>
    <row r="44" spans="1:256" s="147" customFormat="1" ht="24.75" customHeight="1" x14ac:dyDescent="0.3">
      <c r="A44" s="147" t="s">
        <v>130</v>
      </c>
      <c r="B44" s="147" t="s">
        <v>90</v>
      </c>
      <c r="C44" s="147" t="s">
        <v>140</v>
      </c>
      <c r="D44" s="148">
        <v>43312</v>
      </c>
      <c r="E44" s="185">
        <v>0.1</v>
      </c>
      <c r="F44" s="96">
        <v>8665</v>
      </c>
      <c r="G44" s="96">
        <f t="shared" si="10"/>
        <v>72.208333333333329</v>
      </c>
      <c r="H44" s="96">
        <v>72.209999999999994</v>
      </c>
      <c r="I44" s="96">
        <v>72.209999999999994</v>
      </c>
      <c r="J44" s="96">
        <v>72.209999999999994</v>
      </c>
      <c r="K44" s="96">
        <v>72.209999999999994</v>
      </c>
      <c r="L44" s="96">
        <v>72.209999999999994</v>
      </c>
      <c r="M44" s="96">
        <v>72.209999999999994</v>
      </c>
      <c r="N44" s="96">
        <v>72.209999999999994</v>
      </c>
      <c r="O44" s="96">
        <v>72.209999999999994</v>
      </c>
      <c r="P44" s="96">
        <v>72.209999999999994</v>
      </c>
      <c r="Q44" s="96">
        <v>72.209999999999994</v>
      </c>
      <c r="R44" s="96">
        <v>72.209999999999994</v>
      </c>
      <c r="S44" s="96">
        <v>72.209999999999994</v>
      </c>
      <c r="T44" s="96">
        <f t="shared" si="11"/>
        <v>866.5200000000001</v>
      </c>
    </row>
    <row r="45" spans="1:256" s="147" customFormat="1" ht="24.75" customHeight="1" x14ac:dyDescent="0.3">
      <c r="A45" s="147" t="s">
        <v>130</v>
      </c>
      <c r="B45" s="147" t="s">
        <v>90</v>
      </c>
      <c r="C45" s="147" t="s">
        <v>140</v>
      </c>
      <c r="D45" s="148">
        <v>43558</v>
      </c>
      <c r="E45" s="185">
        <v>0.1</v>
      </c>
      <c r="F45" s="96">
        <v>9900</v>
      </c>
      <c r="G45" s="96">
        <f t="shared" si="10"/>
        <v>82.5</v>
      </c>
      <c r="H45" s="96">
        <v>82.5</v>
      </c>
      <c r="I45" s="96">
        <v>82.5</v>
      </c>
      <c r="J45" s="96">
        <v>82.5</v>
      </c>
      <c r="K45" s="96">
        <v>82.5</v>
      </c>
      <c r="L45" s="96">
        <v>82.5</v>
      </c>
      <c r="M45" s="96">
        <v>82.5</v>
      </c>
      <c r="N45" s="96">
        <v>82.5</v>
      </c>
      <c r="O45" s="96">
        <v>82.5</v>
      </c>
      <c r="P45" s="96">
        <v>82.5</v>
      </c>
      <c r="Q45" s="96">
        <v>82.5</v>
      </c>
      <c r="R45" s="96">
        <v>82.5</v>
      </c>
      <c r="S45" s="96">
        <v>82.5</v>
      </c>
      <c r="T45" s="96">
        <f t="shared" si="11"/>
        <v>990</v>
      </c>
    </row>
    <row r="46" spans="1:256" s="147" customFormat="1" ht="24.75" customHeight="1" x14ac:dyDescent="0.3">
      <c r="A46" s="147" t="s">
        <v>130</v>
      </c>
      <c r="B46" s="147" t="s">
        <v>90</v>
      </c>
      <c r="C46" s="147" t="s">
        <v>140</v>
      </c>
      <c r="D46" s="173">
        <v>43794</v>
      </c>
      <c r="E46" s="185">
        <v>0.2</v>
      </c>
      <c r="F46" s="96">
        <v>5715</v>
      </c>
      <c r="G46" s="96">
        <f t="shared" si="10"/>
        <v>95.25</v>
      </c>
      <c r="H46" s="96">
        <v>95.25</v>
      </c>
      <c r="I46" s="96">
        <v>95.25</v>
      </c>
      <c r="J46" s="96">
        <v>95.25</v>
      </c>
      <c r="K46" s="96">
        <v>95.25</v>
      </c>
      <c r="L46" s="96">
        <v>95.25</v>
      </c>
      <c r="M46" s="96">
        <v>95.25</v>
      </c>
      <c r="N46" s="96">
        <v>95.25</v>
      </c>
      <c r="O46" s="96">
        <v>95.25</v>
      </c>
      <c r="P46" s="96">
        <v>95.25</v>
      </c>
      <c r="Q46" s="96">
        <v>95.25</v>
      </c>
      <c r="R46" s="96">
        <v>95.25</v>
      </c>
      <c r="S46" s="96">
        <v>95.25</v>
      </c>
      <c r="T46" s="96">
        <f t="shared" si="11"/>
        <v>1143</v>
      </c>
    </row>
    <row r="47" spans="1:256" s="147" customFormat="1" ht="24.75" customHeight="1" x14ac:dyDescent="0.3">
      <c r="A47" s="147" t="s">
        <v>130</v>
      </c>
      <c r="B47" s="147" t="s">
        <v>90</v>
      </c>
      <c r="C47" s="147" t="s">
        <v>140</v>
      </c>
      <c r="D47" s="173">
        <v>43838</v>
      </c>
      <c r="E47" s="185">
        <v>0.2</v>
      </c>
      <c r="F47" s="96">
        <v>3000</v>
      </c>
      <c r="G47" s="96">
        <f t="shared" si="10"/>
        <v>50</v>
      </c>
      <c r="H47" s="96">
        <v>50</v>
      </c>
      <c r="I47" s="96">
        <v>50</v>
      </c>
      <c r="J47" s="96">
        <v>50</v>
      </c>
      <c r="K47" s="96">
        <v>50</v>
      </c>
      <c r="L47" s="96">
        <v>50</v>
      </c>
      <c r="M47" s="96">
        <v>50</v>
      </c>
      <c r="N47" s="96">
        <v>50</v>
      </c>
      <c r="O47" s="96">
        <v>50</v>
      </c>
      <c r="P47" s="96">
        <v>50</v>
      </c>
      <c r="Q47" s="96">
        <v>50</v>
      </c>
      <c r="R47" s="96">
        <v>50</v>
      </c>
      <c r="S47" s="96">
        <v>50</v>
      </c>
      <c r="T47" s="96">
        <f t="shared" si="11"/>
        <v>600</v>
      </c>
    </row>
    <row r="48" spans="1:256" s="147" customFormat="1" ht="24.75" customHeight="1" x14ac:dyDescent="0.3">
      <c r="A48" s="147" t="s">
        <v>130</v>
      </c>
      <c r="B48" s="147" t="s">
        <v>90</v>
      </c>
      <c r="C48" s="147" t="s">
        <v>140</v>
      </c>
      <c r="D48" s="173">
        <v>43872</v>
      </c>
      <c r="E48" s="185">
        <v>0.2</v>
      </c>
      <c r="F48" s="171">
        <v>2500</v>
      </c>
      <c r="G48" s="171">
        <f t="shared" si="10"/>
        <v>41.666666666666664</v>
      </c>
      <c r="H48" s="171">
        <v>41.67</v>
      </c>
      <c r="I48" s="171">
        <v>41.67</v>
      </c>
      <c r="J48" s="171">
        <v>41.67</v>
      </c>
      <c r="K48" s="171">
        <v>41.67</v>
      </c>
      <c r="L48" s="171">
        <v>41.67</v>
      </c>
      <c r="M48" s="171">
        <v>41.67</v>
      </c>
      <c r="N48" s="171">
        <v>41.67</v>
      </c>
      <c r="O48" s="171">
        <v>41.67</v>
      </c>
      <c r="P48" s="171">
        <v>41.67</v>
      </c>
      <c r="Q48" s="171">
        <v>41.67</v>
      </c>
      <c r="R48" s="171">
        <v>41.67</v>
      </c>
      <c r="S48" s="171">
        <v>41.67</v>
      </c>
      <c r="T48" s="171">
        <f t="shared" si="11"/>
        <v>500.04000000000013</v>
      </c>
    </row>
    <row r="49" spans="1:20" s="186" customFormat="1" ht="24.75" customHeight="1" x14ac:dyDescent="0.3">
      <c r="A49" s="186" t="s">
        <v>130</v>
      </c>
      <c r="B49" s="186" t="s">
        <v>90</v>
      </c>
      <c r="C49" s="186" t="s">
        <v>140</v>
      </c>
      <c r="D49" s="173">
        <v>44211</v>
      </c>
      <c r="E49" s="185">
        <v>0.2</v>
      </c>
      <c r="F49" s="187">
        <v>13787</v>
      </c>
      <c r="G49" s="187">
        <f t="shared" si="10"/>
        <v>229.78333333333333</v>
      </c>
      <c r="H49" s="187">
        <v>229.78</v>
      </c>
      <c r="I49" s="187">
        <v>229.78</v>
      </c>
      <c r="J49" s="187">
        <v>229.78</v>
      </c>
      <c r="K49" s="187">
        <v>229.78</v>
      </c>
      <c r="L49" s="187">
        <v>229.78</v>
      </c>
      <c r="M49" s="187">
        <v>229.78</v>
      </c>
      <c r="N49" s="187">
        <v>229.78</v>
      </c>
      <c r="O49" s="187">
        <v>229.78</v>
      </c>
      <c r="P49" s="187">
        <v>229.78</v>
      </c>
      <c r="Q49" s="187">
        <v>229.78</v>
      </c>
      <c r="R49" s="187">
        <v>229.78</v>
      </c>
      <c r="S49" s="187">
        <v>229.78</v>
      </c>
      <c r="T49" s="187">
        <f t="shared" si="11"/>
        <v>2757.3600000000006</v>
      </c>
    </row>
    <row r="50" spans="1:20" s="186" customFormat="1" ht="24.75" customHeight="1" x14ac:dyDescent="0.3">
      <c r="A50" s="186" t="s">
        <v>130</v>
      </c>
      <c r="B50" s="186" t="s">
        <v>90</v>
      </c>
      <c r="C50" s="186" t="s">
        <v>140</v>
      </c>
      <c r="D50" s="173">
        <v>44408</v>
      </c>
      <c r="E50" s="185">
        <v>0.2</v>
      </c>
      <c r="F50" s="187">
        <v>5188</v>
      </c>
      <c r="G50" s="187">
        <f t="shared" ref="G50:G51" si="14">$F50*E50/12</f>
        <v>86.466666666666683</v>
      </c>
      <c r="H50" s="187">
        <v>86.47</v>
      </c>
      <c r="I50" s="187">
        <v>86.47</v>
      </c>
      <c r="J50" s="187">
        <v>86.47</v>
      </c>
      <c r="K50" s="187">
        <v>86.47</v>
      </c>
      <c r="L50" s="187">
        <v>86.47</v>
      </c>
      <c r="M50" s="187">
        <v>86.47</v>
      </c>
      <c r="N50" s="187">
        <v>86.47</v>
      </c>
      <c r="O50" s="187">
        <v>86.47</v>
      </c>
      <c r="P50" s="187">
        <v>86.47</v>
      </c>
      <c r="Q50" s="187">
        <v>86.47</v>
      </c>
      <c r="R50" s="187">
        <v>86.47</v>
      </c>
      <c r="S50" s="187">
        <v>86.47</v>
      </c>
      <c r="T50" s="187">
        <f t="shared" ref="T50:T51" si="15">SUM(H50:S50)</f>
        <v>1037.6400000000001</v>
      </c>
    </row>
    <row r="51" spans="1:20" s="186" customFormat="1" ht="24.75" customHeight="1" x14ac:dyDescent="0.3">
      <c r="A51" s="186" t="s">
        <v>130</v>
      </c>
      <c r="B51" s="186" t="s">
        <v>90</v>
      </c>
      <c r="C51" s="186" t="s">
        <v>140</v>
      </c>
      <c r="D51" s="173">
        <v>44620</v>
      </c>
      <c r="E51" s="185">
        <v>0.2</v>
      </c>
      <c r="F51" s="187">
        <v>7665</v>
      </c>
      <c r="G51" s="187">
        <f t="shared" si="14"/>
        <v>127.75</v>
      </c>
      <c r="H51" s="187">
        <v>127.75</v>
      </c>
      <c r="I51" s="187">
        <v>127.75</v>
      </c>
      <c r="J51" s="187">
        <v>127.75</v>
      </c>
      <c r="K51" s="187">
        <v>127.75</v>
      </c>
      <c r="L51" s="187">
        <v>127.75</v>
      </c>
      <c r="M51" s="187">
        <v>127.75</v>
      </c>
      <c r="N51" s="187">
        <v>127.75</v>
      </c>
      <c r="O51" s="187">
        <v>127.75</v>
      </c>
      <c r="P51" s="187">
        <v>127.75</v>
      </c>
      <c r="Q51" s="187">
        <v>127.75</v>
      </c>
      <c r="R51" s="187">
        <v>127.75</v>
      </c>
      <c r="S51" s="187">
        <v>127.75</v>
      </c>
      <c r="T51" s="187">
        <f t="shared" si="15"/>
        <v>1533</v>
      </c>
    </row>
    <row r="52" spans="1:20" s="186" customFormat="1" ht="24.75" customHeight="1" x14ac:dyDescent="0.3">
      <c r="A52" s="186" t="s">
        <v>130</v>
      </c>
      <c r="B52" s="186" t="s">
        <v>90</v>
      </c>
      <c r="C52" s="186" t="s">
        <v>140</v>
      </c>
      <c r="D52" s="173">
        <v>44742</v>
      </c>
      <c r="E52" s="185">
        <v>0.2</v>
      </c>
      <c r="F52" s="187">
        <v>7111</v>
      </c>
      <c r="G52" s="187">
        <f t="shared" si="10"/>
        <v>118.51666666666667</v>
      </c>
      <c r="H52" s="187">
        <v>118.52</v>
      </c>
      <c r="I52" s="187">
        <v>118.52</v>
      </c>
      <c r="J52" s="187">
        <v>118.52</v>
      </c>
      <c r="K52" s="187">
        <v>118.52</v>
      </c>
      <c r="L52" s="187">
        <v>118.52</v>
      </c>
      <c r="M52" s="187">
        <v>118.52</v>
      </c>
      <c r="N52" s="187">
        <v>118.52</v>
      </c>
      <c r="O52" s="187">
        <v>118.52</v>
      </c>
      <c r="P52" s="187">
        <v>118.52</v>
      </c>
      <c r="Q52" s="187">
        <v>118.52</v>
      </c>
      <c r="R52" s="187">
        <v>118.52</v>
      </c>
      <c r="S52" s="187">
        <v>118.52</v>
      </c>
      <c r="T52" s="187">
        <f t="shared" si="11"/>
        <v>1422.24</v>
      </c>
    </row>
    <row r="53" spans="1:20" s="186" customFormat="1" ht="24.75" customHeight="1" x14ac:dyDescent="0.3">
      <c r="A53" s="186" t="s">
        <v>130</v>
      </c>
      <c r="B53" s="186" t="s">
        <v>90</v>
      </c>
      <c r="C53" s="186" t="s">
        <v>140</v>
      </c>
      <c r="D53" s="173">
        <v>44998</v>
      </c>
      <c r="E53" s="185">
        <v>0.2</v>
      </c>
      <c r="F53" s="187">
        <v>17570</v>
      </c>
      <c r="G53" s="187">
        <f t="shared" ref="G53:G55" si="16">$F53*E53/12</f>
        <v>292.83333333333331</v>
      </c>
      <c r="H53" s="187">
        <v>292.83</v>
      </c>
      <c r="I53" s="187">
        <v>292.83</v>
      </c>
      <c r="J53" s="187">
        <v>292.83</v>
      </c>
      <c r="K53" s="187">
        <v>292.83</v>
      </c>
      <c r="L53" s="187">
        <v>292.83</v>
      </c>
      <c r="M53" s="187">
        <v>292.83</v>
      </c>
      <c r="N53" s="187">
        <v>292.83</v>
      </c>
      <c r="O53" s="187">
        <v>292.83</v>
      </c>
      <c r="P53" s="187">
        <v>292.83</v>
      </c>
      <c r="Q53" s="187">
        <v>292.83</v>
      </c>
      <c r="R53" s="187">
        <v>292.83</v>
      </c>
      <c r="S53" s="187">
        <v>292.83</v>
      </c>
      <c r="T53" s="187">
        <f t="shared" ref="T53:T55" si="17">SUM(H53:S53)</f>
        <v>3513.9599999999996</v>
      </c>
    </row>
    <row r="54" spans="1:20" s="186" customFormat="1" ht="24.75" customHeight="1" x14ac:dyDescent="0.3">
      <c r="A54" s="186" t="s">
        <v>130</v>
      </c>
      <c r="B54" s="186" t="s">
        <v>90</v>
      </c>
      <c r="C54" s="186" t="s">
        <v>140</v>
      </c>
      <c r="D54" s="173">
        <v>45090</v>
      </c>
      <c r="E54" s="185">
        <v>0.2</v>
      </c>
      <c r="F54" s="187">
        <v>10784</v>
      </c>
      <c r="G54" s="187">
        <f t="shared" si="16"/>
        <v>179.73333333333335</v>
      </c>
      <c r="H54" s="187">
        <v>179.73</v>
      </c>
      <c r="I54" s="187">
        <v>179.73</v>
      </c>
      <c r="J54" s="187">
        <v>179.73</v>
      </c>
      <c r="K54" s="187">
        <v>179.73</v>
      </c>
      <c r="L54" s="187">
        <v>179.73</v>
      </c>
      <c r="M54" s="187">
        <v>179.73</v>
      </c>
      <c r="N54" s="187">
        <v>179.73</v>
      </c>
      <c r="O54" s="187">
        <v>179.73</v>
      </c>
      <c r="P54" s="187">
        <v>179.73</v>
      </c>
      <c r="Q54" s="187">
        <v>179.73</v>
      </c>
      <c r="R54" s="187">
        <v>179.73</v>
      </c>
      <c r="S54" s="187">
        <v>179.73</v>
      </c>
      <c r="T54" s="187">
        <f t="shared" si="17"/>
        <v>2156.7599999999998</v>
      </c>
    </row>
    <row r="55" spans="1:20" s="209" customFormat="1" ht="24.75" customHeight="1" x14ac:dyDescent="0.3">
      <c r="A55" s="209" t="s">
        <v>130</v>
      </c>
      <c r="B55" s="209" t="s">
        <v>90</v>
      </c>
      <c r="C55" s="209" t="s">
        <v>140</v>
      </c>
      <c r="D55" s="210">
        <v>45443</v>
      </c>
      <c r="E55" s="211">
        <v>0.2</v>
      </c>
      <c r="F55" s="188">
        <v>4080</v>
      </c>
      <c r="G55" s="188">
        <f t="shared" si="16"/>
        <v>68</v>
      </c>
      <c r="H55" s="188">
        <v>68</v>
      </c>
      <c r="I55" s="188">
        <v>68</v>
      </c>
      <c r="J55" s="188">
        <v>68</v>
      </c>
      <c r="K55" s="188">
        <v>68</v>
      </c>
      <c r="L55" s="188">
        <v>68</v>
      </c>
      <c r="M55" s="188">
        <v>68</v>
      </c>
      <c r="N55" s="188">
        <v>68</v>
      </c>
      <c r="O55" s="188">
        <v>68</v>
      </c>
      <c r="P55" s="188">
        <v>68</v>
      </c>
      <c r="Q55" s="188">
        <v>68</v>
      </c>
      <c r="R55" s="188">
        <v>68</v>
      </c>
      <c r="S55" s="188">
        <v>68</v>
      </c>
      <c r="T55" s="188">
        <f t="shared" si="17"/>
        <v>816</v>
      </c>
    </row>
    <row r="56" spans="1:20" s="209" customFormat="1" ht="24.75" customHeight="1" x14ac:dyDescent="0.3">
      <c r="A56" s="209" t="s">
        <v>130</v>
      </c>
      <c r="B56" s="209" t="s">
        <v>90</v>
      </c>
      <c r="C56" s="209" t="s">
        <v>140</v>
      </c>
      <c r="D56" s="210">
        <v>45473</v>
      </c>
      <c r="E56" s="211">
        <v>0.2</v>
      </c>
      <c r="F56" s="188">
        <v>3016</v>
      </c>
      <c r="G56" s="188">
        <f t="shared" ref="G56" si="18">$F56*E56/12</f>
        <v>50.266666666666673</v>
      </c>
      <c r="H56" s="188">
        <v>0</v>
      </c>
      <c r="I56" s="188">
        <v>50.27</v>
      </c>
      <c r="J56" s="188">
        <v>50.27</v>
      </c>
      <c r="K56" s="188">
        <v>50.27</v>
      </c>
      <c r="L56" s="188">
        <v>50.27</v>
      </c>
      <c r="M56" s="188">
        <v>50.27</v>
      </c>
      <c r="N56" s="188">
        <v>50.27</v>
      </c>
      <c r="O56" s="188">
        <v>50.27</v>
      </c>
      <c r="P56" s="188">
        <v>50.27</v>
      </c>
      <c r="Q56" s="188">
        <v>50.27</v>
      </c>
      <c r="R56" s="188">
        <v>50.27</v>
      </c>
      <c r="S56" s="188">
        <v>50.27</v>
      </c>
      <c r="T56" s="188">
        <f t="shared" ref="T56" si="19">SUM(H56:S56)</f>
        <v>552.96999999999991</v>
      </c>
    </row>
    <row r="57" spans="1:20" s="189" customFormat="1" ht="24.75" customHeight="1" thickBot="1" x14ac:dyDescent="0.35">
      <c r="A57" s="189" t="s">
        <v>130</v>
      </c>
      <c r="B57" s="189" t="s">
        <v>90</v>
      </c>
      <c r="C57" s="189" t="s">
        <v>140</v>
      </c>
      <c r="D57" s="167">
        <v>45535</v>
      </c>
      <c r="E57" s="168">
        <v>0.2</v>
      </c>
      <c r="F57" s="190">
        <v>2400</v>
      </c>
      <c r="G57" s="190">
        <f t="shared" si="10"/>
        <v>40</v>
      </c>
      <c r="H57" s="190">
        <v>0</v>
      </c>
      <c r="I57" s="190">
        <v>0</v>
      </c>
      <c r="J57" s="190">
        <v>0</v>
      </c>
      <c r="K57" s="190">
        <v>40</v>
      </c>
      <c r="L57" s="190">
        <v>40</v>
      </c>
      <c r="M57" s="190">
        <v>40</v>
      </c>
      <c r="N57" s="190">
        <v>40</v>
      </c>
      <c r="O57" s="190">
        <v>40</v>
      </c>
      <c r="P57" s="190">
        <v>40</v>
      </c>
      <c r="Q57" s="190">
        <v>40</v>
      </c>
      <c r="R57" s="190">
        <v>40</v>
      </c>
      <c r="S57" s="190">
        <v>40</v>
      </c>
      <c r="T57" s="190">
        <f t="shared" si="11"/>
        <v>360</v>
      </c>
    </row>
    <row r="58" spans="1:20" s="143" customFormat="1" ht="24.75" customHeight="1" x14ac:dyDescent="0.3">
      <c r="A58" s="143" t="s">
        <v>91</v>
      </c>
      <c r="B58" s="143" t="s">
        <v>95</v>
      </c>
      <c r="C58" s="143" t="s">
        <v>147</v>
      </c>
      <c r="D58" s="144">
        <v>42926</v>
      </c>
      <c r="E58" s="191">
        <v>0.1</v>
      </c>
      <c r="F58" s="146">
        <v>265000</v>
      </c>
      <c r="G58" s="146">
        <f t="shared" si="10"/>
        <v>2208.3333333333335</v>
      </c>
      <c r="H58" s="146">
        <v>2208.33</v>
      </c>
      <c r="I58" s="146">
        <v>2208.33</v>
      </c>
      <c r="J58" s="146">
        <v>2208.33</v>
      </c>
      <c r="K58" s="146">
        <v>2208.33</v>
      </c>
      <c r="L58" s="146">
        <v>2208.33</v>
      </c>
      <c r="M58" s="146">
        <v>2208.33</v>
      </c>
      <c r="N58" s="146">
        <v>2208.33</v>
      </c>
      <c r="O58" s="146">
        <v>2208.33</v>
      </c>
      <c r="P58" s="146">
        <v>2208.33</v>
      </c>
      <c r="Q58" s="146">
        <v>2208.33</v>
      </c>
      <c r="R58" s="146">
        <v>2208.33</v>
      </c>
      <c r="S58" s="146">
        <v>2208.33</v>
      </c>
      <c r="T58" s="146">
        <f t="shared" si="11"/>
        <v>26499.960000000006</v>
      </c>
    </row>
    <row r="59" spans="1:20" s="143" customFormat="1" ht="24.75" customHeight="1" x14ac:dyDescent="0.3">
      <c r="A59" s="143" t="s">
        <v>91</v>
      </c>
      <c r="B59" s="143" t="s">
        <v>95</v>
      </c>
      <c r="C59" s="143" t="s">
        <v>140</v>
      </c>
      <c r="D59" s="174">
        <v>43741</v>
      </c>
      <c r="E59" s="191">
        <v>0.2</v>
      </c>
      <c r="F59" s="146">
        <v>2500</v>
      </c>
      <c r="G59" s="146">
        <f t="shared" si="10"/>
        <v>41.666666666666664</v>
      </c>
      <c r="H59" s="146">
        <v>41.67</v>
      </c>
      <c r="I59" s="146">
        <v>41.67</v>
      </c>
      <c r="J59" s="146">
        <v>41.67</v>
      </c>
      <c r="K59" s="146">
        <v>41.67</v>
      </c>
      <c r="L59" s="146">
        <v>41.67</v>
      </c>
      <c r="M59" s="146">
        <v>41.67</v>
      </c>
      <c r="N59" s="146">
        <v>41.67</v>
      </c>
      <c r="O59" s="146">
        <v>41.67</v>
      </c>
      <c r="P59" s="146">
        <v>41.67</v>
      </c>
      <c r="Q59" s="146">
        <v>41.67</v>
      </c>
      <c r="R59" s="146">
        <v>41.67</v>
      </c>
      <c r="S59" s="146">
        <v>41.67</v>
      </c>
      <c r="T59" s="146">
        <f t="shared" si="11"/>
        <v>500.04000000000013</v>
      </c>
    </row>
    <row r="60" spans="1:20" s="143" customFormat="1" ht="24.75" customHeight="1" x14ac:dyDescent="0.3">
      <c r="A60" s="143" t="s">
        <v>91</v>
      </c>
      <c r="B60" s="143" t="s">
        <v>95</v>
      </c>
      <c r="C60" s="143" t="s">
        <v>140</v>
      </c>
      <c r="D60" s="174">
        <v>43795</v>
      </c>
      <c r="E60" s="191">
        <v>0.2</v>
      </c>
      <c r="F60" s="146">
        <v>3800</v>
      </c>
      <c r="G60" s="146">
        <f t="shared" si="10"/>
        <v>63.333333333333336</v>
      </c>
      <c r="H60" s="146">
        <v>63.33</v>
      </c>
      <c r="I60" s="146">
        <v>63.33</v>
      </c>
      <c r="J60" s="146">
        <v>63.33</v>
      </c>
      <c r="K60" s="146">
        <v>63.33</v>
      </c>
      <c r="L60" s="146">
        <v>63.33</v>
      </c>
      <c r="M60" s="146">
        <v>63.33</v>
      </c>
      <c r="N60" s="146">
        <v>63.33</v>
      </c>
      <c r="O60" s="146">
        <v>63.33</v>
      </c>
      <c r="P60" s="146">
        <v>63.33</v>
      </c>
      <c r="Q60" s="146">
        <v>63.33</v>
      </c>
      <c r="R60" s="146">
        <v>63.33</v>
      </c>
      <c r="S60" s="146">
        <v>63.33</v>
      </c>
      <c r="T60" s="146">
        <f t="shared" si="11"/>
        <v>759.96</v>
      </c>
    </row>
    <row r="61" spans="1:20" s="143" customFormat="1" ht="24.75" customHeight="1" x14ac:dyDescent="0.3">
      <c r="A61" s="143" t="s">
        <v>91</v>
      </c>
      <c r="B61" s="143" t="s">
        <v>95</v>
      </c>
      <c r="C61" s="143" t="s">
        <v>140</v>
      </c>
      <c r="D61" s="174">
        <v>43798</v>
      </c>
      <c r="E61" s="191">
        <v>0.2</v>
      </c>
      <c r="F61" s="146">
        <v>5270</v>
      </c>
      <c r="G61" s="146">
        <f t="shared" si="10"/>
        <v>87.833333333333329</v>
      </c>
      <c r="H61" s="146">
        <v>87.83</v>
      </c>
      <c r="I61" s="146">
        <v>87.83</v>
      </c>
      <c r="J61" s="146">
        <v>87.83</v>
      </c>
      <c r="K61" s="146">
        <v>87.83</v>
      </c>
      <c r="L61" s="146">
        <v>87.83</v>
      </c>
      <c r="M61" s="146">
        <v>87.83</v>
      </c>
      <c r="N61" s="146">
        <v>87.83</v>
      </c>
      <c r="O61" s="146">
        <v>87.83</v>
      </c>
      <c r="P61" s="146">
        <v>87.83</v>
      </c>
      <c r="Q61" s="146">
        <v>87.83</v>
      </c>
      <c r="R61" s="146">
        <v>87.83</v>
      </c>
      <c r="S61" s="146">
        <v>87.83</v>
      </c>
      <c r="T61" s="146">
        <f t="shared" si="11"/>
        <v>1053.9600000000003</v>
      </c>
    </row>
    <row r="62" spans="1:20" s="143" customFormat="1" ht="24.75" customHeight="1" x14ac:dyDescent="0.3">
      <c r="A62" s="143" t="s">
        <v>91</v>
      </c>
      <c r="B62" s="143" t="s">
        <v>95</v>
      </c>
      <c r="C62" s="143" t="s">
        <v>140</v>
      </c>
      <c r="D62" s="174">
        <v>43802</v>
      </c>
      <c r="E62" s="191">
        <v>0.2</v>
      </c>
      <c r="F62" s="146">
        <v>2407</v>
      </c>
      <c r="G62" s="146">
        <f t="shared" si="10"/>
        <v>40.116666666666667</v>
      </c>
      <c r="H62" s="146">
        <v>40.119999999999997</v>
      </c>
      <c r="I62" s="146">
        <v>40.119999999999997</v>
      </c>
      <c r="J62" s="146">
        <v>40.119999999999997</v>
      </c>
      <c r="K62" s="146">
        <v>40.119999999999997</v>
      </c>
      <c r="L62" s="146">
        <v>40.119999999999997</v>
      </c>
      <c r="M62" s="146">
        <v>40.119999999999997</v>
      </c>
      <c r="N62" s="146">
        <v>40.119999999999997</v>
      </c>
      <c r="O62" s="146">
        <v>40.119999999999997</v>
      </c>
      <c r="P62" s="146">
        <v>40.119999999999997</v>
      </c>
      <c r="Q62" s="146">
        <v>40.119999999999997</v>
      </c>
      <c r="R62" s="146">
        <v>40.119999999999997</v>
      </c>
      <c r="S62" s="146">
        <v>40.119999999999997</v>
      </c>
      <c r="T62" s="146">
        <f t="shared" si="11"/>
        <v>481.44</v>
      </c>
    </row>
    <row r="63" spans="1:20" s="143" customFormat="1" ht="24.75" customHeight="1" x14ac:dyDescent="0.3">
      <c r="A63" s="143" t="s">
        <v>91</v>
      </c>
      <c r="B63" s="143" t="s">
        <v>95</v>
      </c>
      <c r="C63" s="143" t="s">
        <v>140</v>
      </c>
      <c r="D63" s="174">
        <v>43827</v>
      </c>
      <c r="E63" s="191">
        <v>0.2</v>
      </c>
      <c r="F63" s="146">
        <v>1870</v>
      </c>
      <c r="G63" s="146">
        <f t="shared" si="10"/>
        <v>31.166666666666668</v>
      </c>
      <c r="H63" s="146">
        <v>31.17</v>
      </c>
      <c r="I63" s="146">
        <v>31.17</v>
      </c>
      <c r="J63" s="146">
        <v>31.17</v>
      </c>
      <c r="K63" s="146">
        <v>31.17</v>
      </c>
      <c r="L63" s="146">
        <v>31.17</v>
      </c>
      <c r="M63" s="146">
        <v>31.17</v>
      </c>
      <c r="N63" s="146">
        <v>31.17</v>
      </c>
      <c r="O63" s="146">
        <v>31.17</v>
      </c>
      <c r="P63" s="146">
        <v>31.17</v>
      </c>
      <c r="Q63" s="146">
        <v>31.17</v>
      </c>
      <c r="R63" s="146">
        <v>31.17</v>
      </c>
      <c r="S63" s="146">
        <v>31.17</v>
      </c>
      <c r="T63" s="146">
        <f t="shared" si="11"/>
        <v>374.04000000000013</v>
      </c>
    </row>
    <row r="64" spans="1:20" s="143" customFormat="1" ht="24.75" customHeight="1" x14ac:dyDescent="0.3">
      <c r="A64" s="143" t="s">
        <v>91</v>
      </c>
      <c r="B64" s="143" t="s">
        <v>95</v>
      </c>
      <c r="C64" s="143" t="s">
        <v>140</v>
      </c>
      <c r="D64" s="174">
        <v>43864</v>
      </c>
      <c r="E64" s="191">
        <v>0.2</v>
      </c>
      <c r="F64" s="146">
        <v>2000</v>
      </c>
      <c r="G64" s="146">
        <f t="shared" si="10"/>
        <v>33.333333333333336</v>
      </c>
      <c r="H64" s="146">
        <v>33.33</v>
      </c>
      <c r="I64" s="146">
        <v>33.33</v>
      </c>
      <c r="J64" s="146">
        <v>33.33</v>
      </c>
      <c r="K64" s="146">
        <v>33.33</v>
      </c>
      <c r="L64" s="146">
        <v>33.33</v>
      </c>
      <c r="M64" s="146">
        <v>33.33</v>
      </c>
      <c r="N64" s="146">
        <v>33.33</v>
      </c>
      <c r="O64" s="146">
        <v>33.33</v>
      </c>
      <c r="P64" s="146">
        <v>33.33</v>
      </c>
      <c r="Q64" s="146">
        <v>33.33</v>
      </c>
      <c r="R64" s="146">
        <v>33.33</v>
      </c>
      <c r="S64" s="146">
        <v>33.33</v>
      </c>
      <c r="T64" s="146">
        <f t="shared" si="11"/>
        <v>399.95999999999987</v>
      </c>
    </row>
    <row r="65" spans="1:20" s="143" customFormat="1" ht="24.75" customHeight="1" x14ac:dyDescent="0.3">
      <c r="A65" s="143" t="s">
        <v>91</v>
      </c>
      <c r="B65" s="143" t="s">
        <v>95</v>
      </c>
      <c r="C65" s="143" t="s">
        <v>140</v>
      </c>
      <c r="D65" s="174">
        <v>43900</v>
      </c>
      <c r="E65" s="191">
        <v>0.2</v>
      </c>
      <c r="F65" s="146">
        <v>3800</v>
      </c>
      <c r="G65" s="146">
        <f t="shared" si="10"/>
        <v>63.333333333333336</v>
      </c>
      <c r="H65" s="146">
        <v>63.33</v>
      </c>
      <c r="I65" s="146">
        <v>63.33</v>
      </c>
      <c r="J65" s="146">
        <v>63.33</v>
      </c>
      <c r="K65" s="146">
        <v>63.33</v>
      </c>
      <c r="L65" s="146">
        <v>63.33</v>
      </c>
      <c r="M65" s="146">
        <v>63.33</v>
      </c>
      <c r="N65" s="146">
        <v>63.33</v>
      </c>
      <c r="O65" s="146">
        <v>63.33</v>
      </c>
      <c r="P65" s="146">
        <v>63.33</v>
      </c>
      <c r="Q65" s="146">
        <v>63.33</v>
      </c>
      <c r="R65" s="146">
        <v>63.33</v>
      </c>
      <c r="S65" s="146">
        <v>63.33</v>
      </c>
      <c r="T65" s="146">
        <f t="shared" si="11"/>
        <v>759.96</v>
      </c>
    </row>
    <row r="66" spans="1:20" s="143" customFormat="1" ht="24.75" customHeight="1" x14ac:dyDescent="0.3">
      <c r="A66" s="143" t="s">
        <v>91</v>
      </c>
      <c r="B66" s="143" t="s">
        <v>95</v>
      </c>
      <c r="C66" s="143" t="s">
        <v>140</v>
      </c>
      <c r="D66" s="174">
        <v>43906</v>
      </c>
      <c r="E66" s="191">
        <v>0.2</v>
      </c>
      <c r="F66" s="146">
        <v>1750</v>
      </c>
      <c r="G66" s="146">
        <f t="shared" si="10"/>
        <v>29.166666666666668</v>
      </c>
      <c r="H66" s="146">
        <v>29.17</v>
      </c>
      <c r="I66" s="146">
        <v>29.17</v>
      </c>
      <c r="J66" s="146">
        <v>29.17</v>
      </c>
      <c r="K66" s="146">
        <v>29.17</v>
      </c>
      <c r="L66" s="146">
        <v>29.17</v>
      </c>
      <c r="M66" s="146">
        <v>29.17</v>
      </c>
      <c r="N66" s="146">
        <v>29.17</v>
      </c>
      <c r="O66" s="146">
        <v>29.17</v>
      </c>
      <c r="P66" s="146">
        <v>29.17</v>
      </c>
      <c r="Q66" s="146">
        <v>29.17</v>
      </c>
      <c r="R66" s="146">
        <v>29.17</v>
      </c>
      <c r="S66" s="146">
        <v>29.17</v>
      </c>
      <c r="T66" s="146">
        <f t="shared" si="11"/>
        <v>350.04000000000013</v>
      </c>
    </row>
    <row r="67" spans="1:20" s="143" customFormat="1" ht="24.75" customHeight="1" x14ac:dyDescent="0.3">
      <c r="A67" s="143" t="s">
        <v>91</v>
      </c>
      <c r="B67" s="143" t="s">
        <v>95</v>
      </c>
      <c r="C67" s="143" t="s">
        <v>140</v>
      </c>
      <c r="D67" s="174">
        <v>43915</v>
      </c>
      <c r="E67" s="191">
        <v>0.2</v>
      </c>
      <c r="F67" s="180">
        <v>1035</v>
      </c>
      <c r="G67" s="180">
        <f t="shared" si="10"/>
        <v>17.25</v>
      </c>
      <c r="H67" s="180">
        <v>17.25</v>
      </c>
      <c r="I67" s="180">
        <v>17.25</v>
      </c>
      <c r="J67" s="180">
        <v>17.25</v>
      </c>
      <c r="K67" s="180">
        <v>17.25</v>
      </c>
      <c r="L67" s="180">
        <v>17.25</v>
      </c>
      <c r="M67" s="180">
        <v>17.25</v>
      </c>
      <c r="N67" s="180">
        <v>17.25</v>
      </c>
      <c r="O67" s="180">
        <v>17.25</v>
      </c>
      <c r="P67" s="180">
        <v>17.25</v>
      </c>
      <c r="Q67" s="180">
        <v>17.25</v>
      </c>
      <c r="R67" s="180">
        <v>17.25</v>
      </c>
      <c r="S67" s="180">
        <v>17.25</v>
      </c>
      <c r="T67" s="180">
        <f t="shared" si="11"/>
        <v>207</v>
      </c>
    </row>
    <row r="68" spans="1:20" s="200" customFormat="1" ht="24.75" customHeight="1" x14ac:dyDescent="0.3">
      <c r="A68" s="200" t="s">
        <v>91</v>
      </c>
      <c r="B68" s="200" t="s">
        <v>95</v>
      </c>
      <c r="C68" s="200" t="s">
        <v>140</v>
      </c>
      <c r="D68" s="174">
        <v>44547</v>
      </c>
      <c r="E68" s="191">
        <v>0.2</v>
      </c>
      <c r="F68" s="201">
        <v>5160</v>
      </c>
      <c r="G68" s="201">
        <f t="shared" si="10"/>
        <v>86</v>
      </c>
      <c r="H68" s="201">
        <v>86</v>
      </c>
      <c r="I68" s="201">
        <v>86</v>
      </c>
      <c r="J68" s="201">
        <v>86</v>
      </c>
      <c r="K68" s="201">
        <v>86</v>
      </c>
      <c r="L68" s="201">
        <v>86</v>
      </c>
      <c r="M68" s="201">
        <v>86</v>
      </c>
      <c r="N68" s="201">
        <v>86</v>
      </c>
      <c r="O68" s="201">
        <v>86</v>
      </c>
      <c r="P68" s="201">
        <v>86</v>
      </c>
      <c r="Q68" s="201">
        <v>86</v>
      </c>
      <c r="R68" s="201">
        <v>86</v>
      </c>
      <c r="S68" s="201">
        <v>86</v>
      </c>
      <c r="T68" s="201">
        <f t="shared" si="11"/>
        <v>1032</v>
      </c>
    </row>
    <row r="69" spans="1:20" s="200" customFormat="1" ht="24.75" customHeight="1" x14ac:dyDescent="0.3">
      <c r="A69" s="200" t="s">
        <v>91</v>
      </c>
      <c r="B69" s="200" t="s">
        <v>95</v>
      </c>
      <c r="C69" s="200" t="s">
        <v>140</v>
      </c>
      <c r="D69" s="174">
        <v>44819</v>
      </c>
      <c r="E69" s="191">
        <v>0.2</v>
      </c>
      <c r="F69" s="201">
        <v>6615</v>
      </c>
      <c r="G69" s="201">
        <f t="shared" ref="G69:G71" si="20">$F69*E69/12</f>
        <v>110.25</v>
      </c>
      <c r="H69" s="201">
        <v>110.25</v>
      </c>
      <c r="I69" s="201">
        <v>110.25</v>
      </c>
      <c r="J69" s="201">
        <v>110.25</v>
      </c>
      <c r="K69" s="201">
        <v>110.25</v>
      </c>
      <c r="L69" s="201">
        <v>110.25</v>
      </c>
      <c r="M69" s="201">
        <v>110.25</v>
      </c>
      <c r="N69" s="201">
        <v>110.25</v>
      </c>
      <c r="O69" s="201">
        <v>110.25</v>
      </c>
      <c r="P69" s="201">
        <v>110.25</v>
      </c>
      <c r="Q69" s="201">
        <v>110.25</v>
      </c>
      <c r="R69" s="201">
        <v>110.25</v>
      </c>
      <c r="S69" s="201">
        <v>110.25</v>
      </c>
      <c r="T69" s="201">
        <f t="shared" ref="T69:T71" si="21">SUM(H69:S69)</f>
        <v>1323</v>
      </c>
    </row>
    <row r="70" spans="1:20" s="200" customFormat="1" ht="24.75" customHeight="1" x14ac:dyDescent="0.3">
      <c r="A70" s="200" t="s">
        <v>91</v>
      </c>
      <c r="B70" s="200" t="s">
        <v>95</v>
      </c>
      <c r="C70" s="200" t="s">
        <v>140</v>
      </c>
      <c r="D70" s="174">
        <v>45012</v>
      </c>
      <c r="E70" s="191">
        <v>0.2</v>
      </c>
      <c r="F70" s="201">
        <v>14959</v>
      </c>
      <c r="G70" s="201">
        <f t="shared" si="20"/>
        <v>249.31666666666669</v>
      </c>
      <c r="H70" s="201">
        <v>249.32</v>
      </c>
      <c r="I70" s="201">
        <v>249.32</v>
      </c>
      <c r="J70" s="201">
        <v>249.32</v>
      </c>
      <c r="K70" s="201">
        <v>249.32</v>
      </c>
      <c r="L70" s="201">
        <v>249.32</v>
      </c>
      <c r="M70" s="201">
        <v>249.32</v>
      </c>
      <c r="N70" s="201">
        <v>249.32</v>
      </c>
      <c r="O70" s="201">
        <v>249.32</v>
      </c>
      <c r="P70" s="201">
        <v>249.32</v>
      </c>
      <c r="Q70" s="201">
        <v>249.32</v>
      </c>
      <c r="R70" s="201">
        <v>249.32</v>
      </c>
      <c r="S70" s="201">
        <v>249.32</v>
      </c>
      <c r="T70" s="201">
        <f t="shared" si="21"/>
        <v>2991.84</v>
      </c>
    </row>
    <row r="71" spans="1:20" s="218" customFormat="1" ht="24.75" customHeight="1" x14ac:dyDescent="0.3">
      <c r="A71" s="218" t="s">
        <v>91</v>
      </c>
      <c r="B71" s="218" t="s">
        <v>95</v>
      </c>
      <c r="C71" s="218" t="s">
        <v>140</v>
      </c>
      <c r="D71" s="219">
        <v>45443</v>
      </c>
      <c r="E71" s="220">
        <v>0.2</v>
      </c>
      <c r="F71" s="221">
        <v>2060</v>
      </c>
      <c r="G71" s="221">
        <f t="shared" si="20"/>
        <v>34.333333333333336</v>
      </c>
      <c r="H71" s="221">
        <v>34.33</v>
      </c>
      <c r="I71" s="221">
        <v>34.33</v>
      </c>
      <c r="J71" s="221">
        <v>34.33</v>
      </c>
      <c r="K71" s="221">
        <v>34.33</v>
      </c>
      <c r="L71" s="221">
        <v>34.33</v>
      </c>
      <c r="M71" s="221">
        <v>34.33</v>
      </c>
      <c r="N71" s="221">
        <v>34.33</v>
      </c>
      <c r="O71" s="221">
        <v>34.33</v>
      </c>
      <c r="P71" s="221">
        <v>34.33</v>
      </c>
      <c r="Q71" s="221">
        <v>34.33</v>
      </c>
      <c r="R71" s="221">
        <v>34.33</v>
      </c>
      <c r="S71" s="221">
        <v>34.33</v>
      </c>
      <c r="T71" s="221">
        <f t="shared" si="21"/>
        <v>411.95999999999987</v>
      </c>
    </row>
    <row r="72" spans="1:20" s="218" customFormat="1" ht="24.75" customHeight="1" x14ac:dyDescent="0.3">
      <c r="A72" s="218" t="s">
        <v>91</v>
      </c>
      <c r="B72" s="218" t="s">
        <v>95</v>
      </c>
      <c r="C72" s="218" t="s">
        <v>140</v>
      </c>
      <c r="D72" s="219">
        <v>45473</v>
      </c>
      <c r="E72" s="220">
        <v>0.2</v>
      </c>
      <c r="F72" s="221">
        <v>1535</v>
      </c>
      <c r="G72" s="221">
        <f t="shared" ref="G72" si="22">$F72*E72/12</f>
        <v>25.583333333333332</v>
      </c>
      <c r="H72" s="221">
        <v>0</v>
      </c>
      <c r="I72" s="221">
        <v>25.58</v>
      </c>
      <c r="J72" s="221">
        <v>25.58</v>
      </c>
      <c r="K72" s="221">
        <v>25.58</v>
      </c>
      <c r="L72" s="221">
        <v>25.58</v>
      </c>
      <c r="M72" s="221">
        <v>25.58</v>
      </c>
      <c r="N72" s="221">
        <v>25.58</v>
      </c>
      <c r="O72" s="221">
        <v>25.58</v>
      </c>
      <c r="P72" s="221">
        <v>25.58</v>
      </c>
      <c r="Q72" s="221">
        <v>25.58</v>
      </c>
      <c r="R72" s="221">
        <v>25.58</v>
      </c>
      <c r="S72" s="221">
        <v>25.58</v>
      </c>
      <c r="T72" s="221">
        <f t="shared" ref="T72" si="23">SUM(H72:S72)</f>
        <v>281.37999999999994</v>
      </c>
    </row>
    <row r="73" spans="1:20" s="218" customFormat="1" ht="24.75" customHeight="1" x14ac:dyDescent="0.3">
      <c r="A73" s="218" t="s">
        <v>91</v>
      </c>
      <c r="B73" s="218" t="s">
        <v>95</v>
      </c>
      <c r="C73" s="218" t="s">
        <v>140</v>
      </c>
      <c r="D73" s="219">
        <v>45504</v>
      </c>
      <c r="E73" s="220">
        <v>0.2</v>
      </c>
      <c r="F73" s="221">
        <v>5750</v>
      </c>
      <c r="G73" s="221">
        <f t="shared" ref="G73" si="24">$F73*E73/12</f>
        <v>95.833333333333329</v>
      </c>
      <c r="H73" s="221">
        <v>0</v>
      </c>
      <c r="I73" s="221">
        <v>0</v>
      </c>
      <c r="J73" s="221">
        <v>95.83</v>
      </c>
      <c r="K73" s="221">
        <v>95.83</v>
      </c>
      <c r="L73" s="221">
        <v>95.83</v>
      </c>
      <c r="M73" s="221">
        <v>95.83</v>
      </c>
      <c r="N73" s="221">
        <v>95.83</v>
      </c>
      <c r="O73" s="221">
        <v>95.83</v>
      </c>
      <c r="P73" s="221">
        <v>95.83</v>
      </c>
      <c r="Q73" s="221">
        <v>95.83</v>
      </c>
      <c r="R73" s="221">
        <v>95.83</v>
      </c>
      <c r="S73" s="221">
        <v>95.83</v>
      </c>
      <c r="T73" s="221">
        <f t="shared" ref="T73" si="25">SUM(H73:S73)</f>
        <v>958.30000000000018</v>
      </c>
    </row>
    <row r="74" spans="1:20" s="222" customFormat="1" ht="24.75" customHeight="1" thickBot="1" x14ac:dyDescent="0.35">
      <c r="A74" s="222" t="s">
        <v>91</v>
      </c>
      <c r="B74" s="222" t="s">
        <v>95</v>
      </c>
      <c r="C74" s="222" t="s">
        <v>140</v>
      </c>
      <c r="D74" s="223">
        <v>45747</v>
      </c>
      <c r="E74" s="224">
        <v>0.2</v>
      </c>
      <c r="F74" s="225">
        <v>5696</v>
      </c>
      <c r="G74" s="225">
        <f t="shared" si="10"/>
        <v>94.933333333333337</v>
      </c>
      <c r="H74" s="225">
        <v>0</v>
      </c>
      <c r="I74" s="225">
        <v>0</v>
      </c>
      <c r="J74" s="225">
        <v>0</v>
      </c>
      <c r="K74" s="225">
        <v>0</v>
      </c>
      <c r="L74" s="225">
        <v>0</v>
      </c>
      <c r="M74" s="225">
        <v>0</v>
      </c>
      <c r="N74" s="225">
        <v>0</v>
      </c>
      <c r="O74" s="225">
        <v>0</v>
      </c>
      <c r="P74" s="225">
        <v>0</v>
      </c>
      <c r="Q74" s="225">
        <v>0</v>
      </c>
      <c r="R74" s="225">
        <v>94.93</v>
      </c>
      <c r="S74" s="225">
        <v>94.93</v>
      </c>
      <c r="T74" s="225">
        <f t="shared" si="11"/>
        <v>189.86</v>
      </c>
    </row>
    <row r="75" spans="1:20" s="103" customFormat="1" ht="24.75" customHeight="1" x14ac:dyDescent="0.3">
      <c r="A75" s="103" t="s">
        <v>130</v>
      </c>
      <c r="B75" s="103" t="s">
        <v>112</v>
      </c>
      <c r="C75" s="103" t="s">
        <v>147</v>
      </c>
      <c r="D75" s="141">
        <v>43221</v>
      </c>
      <c r="E75" s="192">
        <v>0.1</v>
      </c>
      <c r="F75" s="142">
        <v>59700</v>
      </c>
      <c r="G75" s="142">
        <f t="shared" si="10"/>
        <v>497.5</v>
      </c>
      <c r="H75" s="142">
        <v>497.5</v>
      </c>
      <c r="I75" s="142">
        <v>497.5</v>
      </c>
      <c r="J75" s="142">
        <v>497.5</v>
      </c>
      <c r="K75" s="142">
        <v>497.5</v>
      </c>
      <c r="L75" s="142">
        <v>497.5</v>
      </c>
      <c r="M75" s="142">
        <v>497.5</v>
      </c>
      <c r="N75" s="142">
        <v>497.5</v>
      </c>
      <c r="O75" s="142">
        <v>497.5</v>
      </c>
      <c r="P75" s="142">
        <v>497.5</v>
      </c>
      <c r="Q75" s="142">
        <v>497.5</v>
      </c>
      <c r="R75" s="142">
        <v>497.5</v>
      </c>
      <c r="S75" s="142">
        <v>497.5</v>
      </c>
      <c r="T75" s="142">
        <f t="shared" si="11"/>
        <v>5970</v>
      </c>
    </row>
    <row r="76" spans="1:20" s="103" customFormat="1" ht="24.75" customHeight="1" x14ac:dyDescent="0.3">
      <c r="A76" s="103" t="s">
        <v>130</v>
      </c>
      <c r="B76" s="103" t="s">
        <v>112</v>
      </c>
      <c r="C76" s="103" t="s">
        <v>140</v>
      </c>
      <c r="D76" s="141">
        <v>43246</v>
      </c>
      <c r="E76" s="192">
        <v>0.1</v>
      </c>
      <c r="F76" s="142">
        <v>3119.5</v>
      </c>
      <c r="G76" s="142">
        <f t="shared" si="10"/>
        <v>25.995833333333337</v>
      </c>
      <c r="H76" s="142">
        <v>26</v>
      </c>
      <c r="I76" s="142">
        <v>26</v>
      </c>
      <c r="J76" s="142">
        <v>26</v>
      </c>
      <c r="K76" s="142">
        <v>26</v>
      </c>
      <c r="L76" s="142">
        <v>26</v>
      </c>
      <c r="M76" s="142">
        <v>26</v>
      </c>
      <c r="N76" s="142">
        <v>26</v>
      </c>
      <c r="O76" s="142">
        <v>26</v>
      </c>
      <c r="P76" s="142">
        <v>26</v>
      </c>
      <c r="Q76" s="142">
        <v>26</v>
      </c>
      <c r="R76" s="142">
        <v>26</v>
      </c>
      <c r="S76" s="142">
        <v>26</v>
      </c>
      <c r="T76" s="142">
        <f t="shared" si="11"/>
        <v>312</v>
      </c>
    </row>
    <row r="77" spans="1:20" s="103" customFormat="1" ht="24.75" customHeight="1" x14ac:dyDescent="0.3">
      <c r="A77" s="103" t="s">
        <v>130</v>
      </c>
      <c r="B77" s="103" t="s">
        <v>112</v>
      </c>
      <c r="C77" s="103" t="s">
        <v>140</v>
      </c>
      <c r="D77" s="141">
        <v>43281</v>
      </c>
      <c r="E77" s="192">
        <v>0.1</v>
      </c>
      <c r="F77" s="142">
        <v>1831</v>
      </c>
      <c r="G77" s="142">
        <f t="shared" si="10"/>
        <v>15.258333333333335</v>
      </c>
      <c r="H77" s="142">
        <v>15.26</v>
      </c>
      <c r="I77" s="142">
        <v>15.26</v>
      </c>
      <c r="J77" s="142">
        <v>15.26</v>
      </c>
      <c r="K77" s="142">
        <v>15.26</v>
      </c>
      <c r="L77" s="142">
        <v>15.26</v>
      </c>
      <c r="M77" s="142">
        <v>15.26</v>
      </c>
      <c r="N77" s="142">
        <v>15.26</v>
      </c>
      <c r="O77" s="142">
        <v>15.26</v>
      </c>
      <c r="P77" s="142">
        <v>15.26</v>
      </c>
      <c r="Q77" s="142">
        <v>15.26</v>
      </c>
      <c r="R77" s="142">
        <v>15.26</v>
      </c>
      <c r="S77" s="142">
        <v>15.26</v>
      </c>
      <c r="T77" s="142">
        <f t="shared" si="11"/>
        <v>183.11999999999998</v>
      </c>
    </row>
    <row r="78" spans="1:20" s="103" customFormat="1" ht="24.75" customHeight="1" x14ac:dyDescent="0.3">
      <c r="A78" s="103" t="s">
        <v>130</v>
      </c>
      <c r="B78" s="103" t="s">
        <v>112</v>
      </c>
      <c r="C78" s="103" t="s">
        <v>140</v>
      </c>
      <c r="D78" s="141">
        <v>43312</v>
      </c>
      <c r="E78" s="192">
        <v>0.1</v>
      </c>
      <c r="F78" s="142">
        <v>3050</v>
      </c>
      <c r="G78" s="142">
        <f t="shared" si="10"/>
        <v>25.416666666666668</v>
      </c>
      <c r="H78" s="142">
        <v>25.42</v>
      </c>
      <c r="I78" s="142">
        <v>25.42</v>
      </c>
      <c r="J78" s="142">
        <v>25.42</v>
      </c>
      <c r="K78" s="142">
        <v>25.42</v>
      </c>
      <c r="L78" s="142">
        <v>25.42</v>
      </c>
      <c r="M78" s="142">
        <v>25.42</v>
      </c>
      <c r="N78" s="142">
        <v>25.42</v>
      </c>
      <c r="O78" s="142">
        <v>25.42</v>
      </c>
      <c r="P78" s="142">
        <v>25.42</v>
      </c>
      <c r="Q78" s="142">
        <v>25.42</v>
      </c>
      <c r="R78" s="142">
        <v>25.42</v>
      </c>
      <c r="S78" s="142">
        <v>25.42</v>
      </c>
      <c r="T78" s="142">
        <f t="shared" si="11"/>
        <v>305.04000000000008</v>
      </c>
    </row>
    <row r="79" spans="1:20" s="103" customFormat="1" ht="24.75" customHeight="1" x14ac:dyDescent="0.3">
      <c r="A79" s="103" t="s">
        <v>130</v>
      </c>
      <c r="B79" s="103" t="s">
        <v>112</v>
      </c>
      <c r="C79" s="103" t="s">
        <v>140</v>
      </c>
      <c r="D79" s="141">
        <v>43434</v>
      </c>
      <c r="E79" s="192">
        <v>0.1</v>
      </c>
      <c r="F79" s="142">
        <v>13393</v>
      </c>
      <c r="G79" s="142">
        <f t="shared" si="10"/>
        <v>111.60833333333335</v>
      </c>
      <c r="H79" s="142">
        <v>111.61</v>
      </c>
      <c r="I79" s="142">
        <v>111.61</v>
      </c>
      <c r="J79" s="142">
        <v>111.61</v>
      </c>
      <c r="K79" s="142">
        <v>111.61</v>
      </c>
      <c r="L79" s="142">
        <v>111.61</v>
      </c>
      <c r="M79" s="142">
        <v>111.61</v>
      </c>
      <c r="N79" s="142">
        <v>111.61</v>
      </c>
      <c r="O79" s="142">
        <v>111.61</v>
      </c>
      <c r="P79" s="142">
        <v>111.61</v>
      </c>
      <c r="Q79" s="142">
        <v>111.61</v>
      </c>
      <c r="R79" s="142">
        <v>111.61</v>
      </c>
      <c r="S79" s="142">
        <v>111.61</v>
      </c>
      <c r="T79" s="142">
        <f t="shared" si="11"/>
        <v>1339.3199999999997</v>
      </c>
    </row>
    <row r="80" spans="1:20" s="103" customFormat="1" ht="24.75" customHeight="1" x14ac:dyDescent="0.3">
      <c r="A80" s="103" t="s">
        <v>130</v>
      </c>
      <c r="B80" s="103" t="s">
        <v>112</v>
      </c>
      <c r="C80" s="103" t="s">
        <v>140</v>
      </c>
      <c r="D80" s="141">
        <v>43555</v>
      </c>
      <c r="E80" s="192">
        <v>0.1</v>
      </c>
      <c r="F80" s="142">
        <v>4502</v>
      </c>
      <c r="G80" s="142">
        <f t="shared" si="10"/>
        <v>37.516666666666673</v>
      </c>
      <c r="H80" s="142">
        <v>37.520000000000003</v>
      </c>
      <c r="I80" s="142">
        <v>37.520000000000003</v>
      </c>
      <c r="J80" s="142">
        <v>37.520000000000003</v>
      </c>
      <c r="K80" s="142">
        <v>37.520000000000003</v>
      </c>
      <c r="L80" s="142">
        <v>37.520000000000003</v>
      </c>
      <c r="M80" s="142">
        <v>37.520000000000003</v>
      </c>
      <c r="N80" s="142">
        <v>37.520000000000003</v>
      </c>
      <c r="O80" s="142">
        <v>37.520000000000003</v>
      </c>
      <c r="P80" s="142">
        <v>37.520000000000003</v>
      </c>
      <c r="Q80" s="142">
        <v>37.520000000000003</v>
      </c>
      <c r="R80" s="142">
        <v>37.520000000000003</v>
      </c>
      <c r="S80" s="142">
        <v>37.520000000000003</v>
      </c>
      <c r="T80" s="142">
        <f t="shared" si="11"/>
        <v>450.23999999999995</v>
      </c>
    </row>
    <row r="81" spans="1:20" s="103" customFormat="1" ht="24.75" customHeight="1" x14ac:dyDescent="0.3">
      <c r="A81" s="103" t="s">
        <v>130</v>
      </c>
      <c r="B81" s="103" t="s">
        <v>112</v>
      </c>
      <c r="C81" s="103" t="s">
        <v>140</v>
      </c>
      <c r="D81" s="141">
        <v>43585</v>
      </c>
      <c r="E81" s="192">
        <v>0.1</v>
      </c>
      <c r="F81" s="142">
        <v>2061</v>
      </c>
      <c r="G81" s="142">
        <f t="shared" si="10"/>
        <v>17.175000000000001</v>
      </c>
      <c r="H81" s="142">
        <v>17.18</v>
      </c>
      <c r="I81" s="142">
        <v>17.18</v>
      </c>
      <c r="J81" s="142">
        <v>17.18</v>
      </c>
      <c r="K81" s="142">
        <v>17.18</v>
      </c>
      <c r="L81" s="142">
        <v>17.18</v>
      </c>
      <c r="M81" s="142">
        <v>17.18</v>
      </c>
      <c r="N81" s="142">
        <v>17.18</v>
      </c>
      <c r="O81" s="142">
        <v>17.18</v>
      </c>
      <c r="P81" s="142">
        <v>17.18</v>
      </c>
      <c r="Q81" s="142">
        <v>17.18</v>
      </c>
      <c r="R81" s="142">
        <v>17.18</v>
      </c>
      <c r="S81" s="142">
        <v>17.18</v>
      </c>
      <c r="T81" s="142">
        <f t="shared" si="11"/>
        <v>206.16000000000005</v>
      </c>
    </row>
    <row r="82" spans="1:20" s="103" customFormat="1" ht="24.75" customHeight="1" x14ac:dyDescent="0.3">
      <c r="A82" s="103" t="s">
        <v>130</v>
      </c>
      <c r="B82" s="103" t="s">
        <v>112</v>
      </c>
      <c r="C82" s="103" t="s">
        <v>140</v>
      </c>
      <c r="D82" s="175">
        <v>43770</v>
      </c>
      <c r="E82" s="192">
        <v>0.2</v>
      </c>
      <c r="F82" s="142">
        <v>3013</v>
      </c>
      <c r="G82" s="142">
        <f t="shared" si="10"/>
        <v>50.216666666666669</v>
      </c>
      <c r="H82" s="142">
        <v>50.22</v>
      </c>
      <c r="I82" s="142">
        <v>50.22</v>
      </c>
      <c r="J82" s="142">
        <v>50.22</v>
      </c>
      <c r="K82" s="142">
        <v>50.22</v>
      </c>
      <c r="L82" s="142">
        <v>50.22</v>
      </c>
      <c r="M82" s="142">
        <v>50.22</v>
      </c>
      <c r="N82" s="142">
        <v>50.22</v>
      </c>
      <c r="O82" s="142">
        <v>50.22</v>
      </c>
      <c r="P82" s="142">
        <v>50.22</v>
      </c>
      <c r="Q82" s="142">
        <v>50.22</v>
      </c>
      <c r="R82" s="142">
        <v>50.22</v>
      </c>
      <c r="S82" s="142">
        <v>50.22</v>
      </c>
      <c r="T82" s="142">
        <f t="shared" si="11"/>
        <v>602.6400000000001</v>
      </c>
    </row>
    <row r="83" spans="1:20" s="103" customFormat="1" ht="24.75" customHeight="1" x14ac:dyDescent="0.3">
      <c r="A83" s="103" t="s">
        <v>130</v>
      </c>
      <c r="B83" s="103" t="s">
        <v>112</v>
      </c>
      <c r="C83" s="103" t="s">
        <v>140</v>
      </c>
      <c r="D83" s="175">
        <v>43771</v>
      </c>
      <c r="E83" s="192">
        <v>0.2</v>
      </c>
      <c r="F83" s="106">
        <v>5082</v>
      </c>
      <c r="G83" s="106">
        <f t="shared" si="10"/>
        <v>84.7</v>
      </c>
      <c r="H83" s="106">
        <v>84.7</v>
      </c>
      <c r="I83" s="106">
        <v>84.7</v>
      </c>
      <c r="J83" s="106">
        <v>84.7</v>
      </c>
      <c r="K83" s="106">
        <v>84.7</v>
      </c>
      <c r="L83" s="106">
        <v>84.7</v>
      </c>
      <c r="M83" s="106">
        <v>84.7</v>
      </c>
      <c r="N83" s="106">
        <v>84.7</v>
      </c>
      <c r="O83" s="106">
        <v>84.7</v>
      </c>
      <c r="P83" s="106">
        <v>84.7</v>
      </c>
      <c r="Q83" s="106">
        <v>84.7</v>
      </c>
      <c r="R83" s="106">
        <v>84.7</v>
      </c>
      <c r="S83" s="106">
        <v>84.7</v>
      </c>
      <c r="T83" s="106">
        <f t="shared" si="11"/>
        <v>1016.4000000000002</v>
      </c>
    </row>
    <row r="84" spans="1:20" s="103" customFormat="1" ht="24.75" customHeight="1" x14ac:dyDescent="0.3">
      <c r="A84" s="103" t="s">
        <v>130</v>
      </c>
      <c r="B84" s="103" t="s">
        <v>112</v>
      </c>
      <c r="C84" s="103" t="s">
        <v>140</v>
      </c>
      <c r="D84" s="175">
        <v>44169</v>
      </c>
      <c r="E84" s="192">
        <v>0.2</v>
      </c>
      <c r="F84" s="106">
        <v>26630</v>
      </c>
      <c r="G84" s="106">
        <f t="shared" ref="G84:G86" si="26">$F84*E84/12</f>
        <v>443.83333333333331</v>
      </c>
      <c r="H84" s="106">
        <v>443.83</v>
      </c>
      <c r="I84" s="106">
        <v>443.83</v>
      </c>
      <c r="J84" s="106">
        <v>443.83</v>
      </c>
      <c r="K84" s="106">
        <v>443.83</v>
      </c>
      <c r="L84" s="106">
        <v>443.83</v>
      </c>
      <c r="M84" s="106">
        <v>443.83</v>
      </c>
      <c r="N84" s="106">
        <v>443.83</v>
      </c>
      <c r="O84" s="106">
        <v>443.83</v>
      </c>
      <c r="P84" s="106">
        <v>443.83</v>
      </c>
      <c r="Q84" s="106">
        <v>443.83</v>
      </c>
      <c r="R84" s="106">
        <v>443.83</v>
      </c>
      <c r="S84" s="106">
        <v>443.83</v>
      </c>
      <c r="T84" s="106">
        <f t="shared" ref="T84:T86" si="27">SUM(H84:S84)</f>
        <v>5325.96</v>
      </c>
    </row>
    <row r="85" spans="1:20" s="198" customFormat="1" ht="24.75" customHeight="1" x14ac:dyDescent="0.3">
      <c r="A85" s="198" t="s">
        <v>130</v>
      </c>
      <c r="B85" s="198" t="s">
        <v>112</v>
      </c>
      <c r="C85" s="198" t="s">
        <v>140</v>
      </c>
      <c r="D85" s="175">
        <v>44935</v>
      </c>
      <c r="E85" s="192">
        <v>0.2</v>
      </c>
      <c r="F85" s="199">
        <v>10325</v>
      </c>
      <c r="G85" s="199">
        <f t="shared" si="26"/>
        <v>172.08333333333334</v>
      </c>
      <c r="H85" s="199">
        <v>172.08</v>
      </c>
      <c r="I85" s="199">
        <v>172.08</v>
      </c>
      <c r="J85" s="199">
        <v>172.08</v>
      </c>
      <c r="K85" s="199">
        <v>172.08</v>
      </c>
      <c r="L85" s="199">
        <v>172.08</v>
      </c>
      <c r="M85" s="199">
        <v>172.08</v>
      </c>
      <c r="N85" s="199">
        <v>172.08</v>
      </c>
      <c r="O85" s="199">
        <v>172.08</v>
      </c>
      <c r="P85" s="199">
        <v>172.08</v>
      </c>
      <c r="Q85" s="199">
        <v>172.08</v>
      </c>
      <c r="R85" s="199">
        <v>172.08</v>
      </c>
      <c r="S85" s="199">
        <v>172.08</v>
      </c>
      <c r="T85" s="199">
        <f t="shared" si="27"/>
        <v>2064.9599999999996</v>
      </c>
    </row>
    <row r="86" spans="1:20" s="198" customFormat="1" ht="24.75" customHeight="1" x14ac:dyDescent="0.3">
      <c r="A86" s="198" t="s">
        <v>130</v>
      </c>
      <c r="B86" s="198" t="s">
        <v>112</v>
      </c>
      <c r="C86" s="198" t="s">
        <v>140</v>
      </c>
      <c r="D86" s="175">
        <v>45146</v>
      </c>
      <c r="E86" s="192">
        <v>0.2</v>
      </c>
      <c r="F86" s="199">
        <v>9451</v>
      </c>
      <c r="G86" s="199">
        <f t="shared" si="26"/>
        <v>157.51666666666668</v>
      </c>
      <c r="H86" s="199">
        <v>157.52000000000001</v>
      </c>
      <c r="I86" s="199">
        <v>157.52000000000001</v>
      </c>
      <c r="J86" s="199">
        <v>157.52000000000001</v>
      </c>
      <c r="K86" s="199">
        <v>157.52000000000001</v>
      </c>
      <c r="L86" s="199">
        <v>157.52000000000001</v>
      </c>
      <c r="M86" s="199">
        <v>157.52000000000001</v>
      </c>
      <c r="N86" s="199">
        <v>157.52000000000001</v>
      </c>
      <c r="O86" s="199">
        <v>157.52000000000001</v>
      </c>
      <c r="P86" s="199">
        <v>157.52000000000001</v>
      </c>
      <c r="Q86" s="199">
        <v>157.52000000000001</v>
      </c>
      <c r="R86" s="199">
        <v>157.52000000000001</v>
      </c>
      <c r="S86" s="199">
        <v>157.52000000000001</v>
      </c>
      <c r="T86" s="199">
        <f t="shared" si="27"/>
        <v>1890.24</v>
      </c>
    </row>
    <row r="87" spans="1:20" s="182" customFormat="1" ht="24.75" customHeight="1" thickBot="1" x14ac:dyDescent="0.35">
      <c r="A87" s="182" t="s">
        <v>130</v>
      </c>
      <c r="B87" s="182" t="s">
        <v>112</v>
      </c>
      <c r="C87" s="182" t="s">
        <v>140</v>
      </c>
      <c r="D87" s="183">
        <v>45716</v>
      </c>
      <c r="E87" s="169">
        <v>0.2</v>
      </c>
      <c r="F87" s="184">
        <v>10294</v>
      </c>
      <c r="G87" s="184">
        <f t="shared" si="10"/>
        <v>171.56666666666669</v>
      </c>
      <c r="H87" s="184">
        <v>0</v>
      </c>
      <c r="I87" s="184">
        <v>0</v>
      </c>
      <c r="J87" s="184">
        <v>0</v>
      </c>
      <c r="K87" s="184">
        <v>0</v>
      </c>
      <c r="L87" s="184">
        <v>0</v>
      </c>
      <c r="M87" s="184">
        <v>0</v>
      </c>
      <c r="N87" s="184">
        <v>0</v>
      </c>
      <c r="O87" s="184">
        <v>0</v>
      </c>
      <c r="P87" s="184">
        <v>0</v>
      </c>
      <c r="Q87" s="184">
        <v>171.57</v>
      </c>
      <c r="R87" s="184">
        <v>171.57</v>
      </c>
      <c r="S87" s="184">
        <v>171.57</v>
      </c>
      <c r="T87" s="184">
        <f t="shared" si="11"/>
        <v>514.71</v>
      </c>
    </row>
    <row r="88" spans="1:20" s="147" customFormat="1" ht="24.75" customHeight="1" x14ac:dyDescent="0.3">
      <c r="A88" s="147" t="s">
        <v>139</v>
      </c>
      <c r="B88" s="147" t="s">
        <v>138</v>
      </c>
      <c r="C88" s="147" t="s">
        <v>147</v>
      </c>
      <c r="D88" s="148">
        <v>43545</v>
      </c>
      <c r="E88" s="185">
        <v>0.1</v>
      </c>
      <c r="F88" s="96">
        <v>228960</v>
      </c>
      <c r="G88" s="96">
        <f t="shared" si="10"/>
        <v>1908</v>
      </c>
      <c r="H88" s="96">
        <v>1908</v>
      </c>
      <c r="I88" s="96">
        <v>1908</v>
      </c>
      <c r="J88" s="96">
        <v>1908</v>
      </c>
      <c r="K88" s="96">
        <v>1908</v>
      </c>
      <c r="L88" s="96">
        <v>1908</v>
      </c>
      <c r="M88" s="96">
        <v>1908</v>
      </c>
      <c r="N88" s="96">
        <v>1908</v>
      </c>
      <c r="O88" s="96">
        <v>1908</v>
      </c>
      <c r="P88" s="96">
        <v>1908</v>
      </c>
      <c r="Q88" s="96">
        <v>1908</v>
      </c>
      <c r="R88" s="96">
        <v>1908</v>
      </c>
      <c r="S88" s="96">
        <v>1908</v>
      </c>
      <c r="T88" s="96">
        <f t="shared" si="11"/>
        <v>22896</v>
      </c>
    </row>
    <row r="89" spans="1:20" s="147" customFormat="1" ht="24.75" customHeight="1" x14ac:dyDescent="0.3">
      <c r="A89" s="147" t="s">
        <v>139</v>
      </c>
      <c r="B89" s="147" t="s">
        <v>138</v>
      </c>
      <c r="C89" s="147" t="s">
        <v>140</v>
      </c>
      <c r="D89" s="148">
        <v>43556</v>
      </c>
      <c r="E89" s="185">
        <v>0.1</v>
      </c>
      <c r="F89" s="96">
        <v>3400</v>
      </c>
      <c r="G89" s="96">
        <f t="shared" si="10"/>
        <v>28.333333333333332</v>
      </c>
      <c r="H89" s="96">
        <v>28.33</v>
      </c>
      <c r="I89" s="96">
        <v>28.33</v>
      </c>
      <c r="J89" s="96">
        <v>28.33</v>
      </c>
      <c r="K89" s="96">
        <v>28.33</v>
      </c>
      <c r="L89" s="96">
        <v>28.33</v>
      </c>
      <c r="M89" s="96">
        <v>28.33</v>
      </c>
      <c r="N89" s="96">
        <v>28.33</v>
      </c>
      <c r="O89" s="96">
        <v>28.33</v>
      </c>
      <c r="P89" s="96">
        <v>28.33</v>
      </c>
      <c r="Q89" s="96">
        <v>28.33</v>
      </c>
      <c r="R89" s="96">
        <v>28.33</v>
      </c>
      <c r="S89" s="96">
        <v>28.33</v>
      </c>
      <c r="T89" s="96">
        <f t="shared" si="11"/>
        <v>339.95999999999987</v>
      </c>
    </row>
    <row r="90" spans="1:20" s="147" customFormat="1" ht="24.75" customHeight="1" x14ac:dyDescent="0.3">
      <c r="A90" s="147" t="s">
        <v>139</v>
      </c>
      <c r="B90" s="147" t="s">
        <v>138</v>
      </c>
      <c r="C90" s="147" t="s">
        <v>140</v>
      </c>
      <c r="D90" s="173">
        <v>43666</v>
      </c>
      <c r="E90" s="185">
        <v>0.2</v>
      </c>
      <c r="F90" s="96">
        <v>2480</v>
      </c>
      <c r="G90" s="96">
        <f t="shared" si="10"/>
        <v>41.333333333333336</v>
      </c>
      <c r="H90" s="96">
        <v>41.33</v>
      </c>
      <c r="I90" s="96">
        <v>41.33</v>
      </c>
      <c r="J90" s="96">
        <v>41.33</v>
      </c>
      <c r="K90" s="96">
        <v>41.33</v>
      </c>
      <c r="L90" s="96">
        <v>41.33</v>
      </c>
      <c r="M90" s="96">
        <v>41.33</v>
      </c>
      <c r="N90" s="96">
        <v>41.33</v>
      </c>
      <c r="O90" s="96">
        <v>41.33</v>
      </c>
      <c r="P90" s="96">
        <v>41.33</v>
      </c>
      <c r="Q90" s="96">
        <v>41.33</v>
      </c>
      <c r="R90" s="96">
        <v>41.33</v>
      </c>
      <c r="S90" s="96">
        <v>41.33</v>
      </c>
      <c r="T90" s="96">
        <f t="shared" si="11"/>
        <v>495.95999999999987</v>
      </c>
    </row>
    <row r="91" spans="1:20" s="147" customFormat="1" ht="24.75" customHeight="1" x14ac:dyDescent="0.3">
      <c r="A91" s="147" t="s">
        <v>139</v>
      </c>
      <c r="B91" s="147" t="s">
        <v>138</v>
      </c>
      <c r="C91" s="147" t="s">
        <v>140</v>
      </c>
      <c r="D91" s="173">
        <v>43816</v>
      </c>
      <c r="E91" s="185">
        <v>0.2</v>
      </c>
      <c r="F91" s="96">
        <v>3760</v>
      </c>
      <c r="G91" s="96">
        <f t="shared" si="10"/>
        <v>62.666666666666664</v>
      </c>
      <c r="H91" s="96">
        <v>62.67</v>
      </c>
      <c r="I91" s="96">
        <v>62.67</v>
      </c>
      <c r="J91" s="96">
        <v>62.67</v>
      </c>
      <c r="K91" s="96">
        <v>62.67</v>
      </c>
      <c r="L91" s="96">
        <v>62.67</v>
      </c>
      <c r="M91" s="96">
        <v>62.67</v>
      </c>
      <c r="N91" s="96">
        <v>62.67</v>
      </c>
      <c r="O91" s="96">
        <v>62.67</v>
      </c>
      <c r="P91" s="96">
        <v>62.67</v>
      </c>
      <c r="Q91" s="96">
        <v>62.67</v>
      </c>
      <c r="R91" s="96">
        <v>62.67</v>
      </c>
      <c r="S91" s="96">
        <v>62.67</v>
      </c>
      <c r="T91" s="96">
        <f t="shared" si="11"/>
        <v>752.04</v>
      </c>
    </row>
    <row r="92" spans="1:20" s="147" customFormat="1" ht="24.75" customHeight="1" x14ac:dyDescent="0.3">
      <c r="A92" s="147" t="s">
        <v>139</v>
      </c>
      <c r="B92" s="147" t="s">
        <v>138</v>
      </c>
      <c r="C92" s="147" t="s">
        <v>140</v>
      </c>
      <c r="D92" s="173">
        <v>43816</v>
      </c>
      <c r="E92" s="185">
        <v>0.2</v>
      </c>
      <c r="F92" s="96">
        <v>5170</v>
      </c>
      <c r="G92" s="96">
        <f t="shared" si="10"/>
        <v>86.166666666666671</v>
      </c>
      <c r="H92" s="96">
        <v>86.17</v>
      </c>
      <c r="I92" s="96">
        <v>86.17</v>
      </c>
      <c r="J92" s="96">
        <v>86.17</v>
      </c>
      <c r="K92" s="96">
        <v>86.17</v>
      </c>
      <c r="L92" s="96">
        <v>86.17</v>
      </c>
      <c r="M92" s="96">
        <v>86.17</v>
      </c>
      <c r="N92" s="96">
        <v>86.17</v>
      </c>
      <c r="O92" s="96">
        <v>86.17</v>
      </c>
      <c r="P92" s="96">
        <v>86.17</v>
      </c>
      <c r="Q92" s="96">
        <v>86.17</v>
      </c>
      <c r="R92" s="96">
        <v>86.17</v>
      </c>
      <c r="S92" s="96">
        <v>86.17</v>
      </c>
      <c r="T92" s="96">
        <f t="shared" si="11"/>
        <v>1034.0399999999997</v>
      </c>
    </row>
    <row r="93" spans="1:20" s="147" customFormat="1" ht="24.75" customHeight="1" x14ac:dyDescent="0.3">
      <c r="A93" s="147" t="s">
        <v>139</v>
      </c>
      <c r="B93" s="147" t="s">
        <v>138</v>
      </c>
      <c r="C93" s="147" t="s">
        <v>140</v>
      </c>
      <c r="D93" s="173">
        <v>43902</v>
      </c>
      <c r="E93" s="185">
        <v>0.2</v>
      </c>
      <c r="F93" s="171">
        <v>4640</v>
      </c>
      <c r="G93" s="171">
        <f t="shared" si="10"/>
        <v>77.333333333333329</v>
      </c>
      <c r="H93" s="171">
        <v>77.33</v>
      </c>
      <c r="I93" s="171">
        <v>77.33</v>
      </c>
      <c r="J93" s="171">
        <v>77.33</v>
      </c>
      <c r="K93" s="171">
        <v>77.33</v>
      </c>
      <c r="L93" s="171">
        <v>77.33</v>
      </c>
      <c r="M93" s="171">
        <v>77.33</v>
      </c>
      <c r="N93" s="171">
        <v>77.33</v>
      </c>
      <c r="O93" s="171">
        <v>77.33</v>
      </c>
      <c r="P93" s="171">
        <v>77.33</v>
      </c>
      <c r="Q93" s="171">
        <v>77.33</v>
      </c>
      <c r="R93" s="171">
        <v>77.33</v>
      </c>
      <c r="S93" s="171">
        <v>77.33</v>
      </c>
      <c r="T93" s="171">
        <f t="shared" si="11"/>
        <v>927.96000000000015</v>
      </c>
    </row>
    <row r="94" spans="1:20" s="147" customFormat="1" ht="24.75" customHeight="1" x14ac:dyDescent="0.3">
      <c r="A94" s="147" t="s">
        <v>139</v>
      </c>
      <c r="B94" s="147" t="s">
        <v>138</v>
      </c>
      <c r="C94" s="147" t="s">
        <v>140</v>
      </c>
      <c r="D94" s="173">
        <v>43972</v>
      </c>
      <c r="E94" s="185">
        <v>0.2</v>
      </c>
      <c r="F94" s="171">
        <v>9500</v>
      </c>
      <c r="G94" s="171">
        <f t="shared" si="10"/>
        <v>158.33333333333334</v>
      </c>
      <c r="H94" s="171">
        <v>158.33000000000001</v>
      </c>
      <c r="I94" s="171">
        <v>158.33000000000001</v>
      </c>
      <c r="J94" s="171">
        <v>158.33000000000001</v>
      </c>
      <c r="K94" s="171">
        <v>158.33000000000001</v>
      </c>
      <c r="L94" s="171">
        <v>158.33000000000001</v>
      </c>
      <c r="M94" s="171">
        <v>158.33000000000001</v>
      </c>
      <c r="N94" s="171">
        <v>158.33000000000001</v>
      </c>
      <c r="O94" s="171">
        <v>158.33000000000001</v>
      </c>
      <c r="P94" s="171">
        <v>158.33000000000001</v>
      </c>
      <c r="Q94" s="171">
        <v>158.33000000000001</v>
      </c>
      <c r="R94" s="171">
        <v>158.33000000000001</v>
      </c>
      <c r="S94" s="171">
        <v>158.33000000000001</v>
      </c>
      <c r="T94" s="171">
        <f t="shared" si="11"/>
        <v>1899.9599999999998</v>
      </c>
    </row>
    <row r="95" spans="1:20" s="147" customFormat="1" ht="24.75" customHeight="1" x14ac:dyDescent="0.3">
      <c r="A95" s="147" t="s">
        <v>139</v>
      </c>
      <c r="B95" s="147" t="s">
        <v>138</v>
      </c>
      <c r="C95" s="147" t="s">
        <v>140</v>
      </c>
      <c r="D95" s="173">
        <v>44086</v>
      </c>
      <c r="E95" s="185">
        <v>0.2</v>
      </c>
      <c r="F95" s="171">
        <v>18588</v>
      </c>
      <c r="G95" s="171">
        <f t="shared" si="10"/>
        <v>309.8</v>
      </c>
      <c r="H95" s="171">
        <v>309.8</v>
      </c>
      <c r="I95" s="171">
        <v>309.8</v>
      </c>
      <c r="J95" s="171">
        <v>309.8</v>
      </c>
      <c r="K95" s="171">
        <v>309.8</v>
      </c>
      <c r="L95" s="171">
        <v>309.8</v>
      </c>
      <c r="M95" s="171">
        <v>309.8</v>
      </c>
      <c r="N95" s="171">
        <v>309.8</v>
      </c>
      <c r="O95" s="171">
        <v>309.8</v>
      </c>
      <c r="P95" s="171">
        <v>309.8</v>
      </c>
      <c r="Q95" s="171">
        <v>309.8</v>
      </c>
      <c r="R95" s="171">
        <v>309.8</v>
      </c>
      <c r="S95" s="171">
        <v>309.8</v>
      </c>
      <c r="T95" s="171">
        <f t="shared" si="11"/>
        <v>3717.6000000000008</v>
      </c>
    </row>
    <row r="96" spans="1:20" s="186" customFormat="1" ht="24.75" customHeight="1" x14ac:dyDescent="0.3">
      <c r="A96" s="186" t="s">
        <v>139</v>
      </c>
      <c r="B96" s="186" t="s">
        <v>138</v>
      </c>
      <c r="C96" s="186" t="s">
        <v>140</v>
      </c>
      <c r="D96" s="173">
        <v>44346</v>
      </c>
      <c r="E96" s="185">
        <v>0.2</v>
      </c>
      <c r="F96" s="187">
        <v>4975</v>
      </c>
      <c r="G96" s="187">
        <f t="shared" si="10"/>
        <v>82.916666666666671</v>
      </c>
      <c r="H96" s="187">
        <v>82.92</v>
      </c>
      <c r="I96" s="187">
        <v>82.92</v>
      </c>
      <c r="J96" s="187">
        <v>82.92</v>
      </c>
      <c r="K96" s="187">
        <v>82.92</v>
      </c>
      <c r="L96" s="187">
        <v>82.92</v>
      </c>
      <c r="M96" s="187">
        <v>82.92</v>
      </c>
      <c r="N96" s="187">
        <v>82.92</v>
      </c>
      <c r="O96" s="187">
        <v>82.92</v>
      </c>
      <c r="P96" s="187">
        <v>82.92</v>
      </c>
      <c r="Q96" s="187">
        <v>82.92</v>
      </c>
      <c r="R96" s="187">
        <v>82.92</v>
      </c>
      <c r="S96" s="187">
        <v>82.92</v>
      </c>
      <c r="T96" s="187">
        <f t="shared" si="11"/>
        <v>995.03999999999985</v>
      </c>
    </row>
    <row r="97" spans="1:21" s="186" customFormat="1" ht="24.75" customHeight="1" x14ac:dyDescent="0.3">
      <c r="A97" s="186" t="s">
        <v>139</v>
      </c>
      <c r="B97" s="186" t="s">
        <v>138</v>
      </c>
      <c r="C97" s="186" t="s">
        <v>140</v>
      </c>
      <c r="D97" s="173">
        <v>44376</v>
      </c>
      <c r="E97" s="185">
        <v>0.2</v>
      </c>
      <c r="F97" s="187">
        <v>2150</v>
      </c>
      <c r="G97" s="187">
        <f t="shared" ref="G97:G100" si="28">$F97*E97/12</f>
        <v>35.833333333333336</v>
      </c>
      <c r="H97" s="187">
        <v>35.83</v>
      </c>
      <c r="I97" s="187">
        <v>35.83</v>
      </c>
      <c r="J97" s="187">
        <v>35.83</v>
      </c>
      <c r="K97" s="187">
        <v>35.83</v>
      </c>
      <c r="L97" s="187">
        <v>35.83</v>
      </c>
      <c r="M97" s="187">
        <v>35.83</v>
      </c>
      <c r="N97" s="187">
        <v>35.83</v>
      </c>
      <c r="O97" s="187">
        <v>35.83</v>
      </c>
      <c r="P97" s="187">
        <v>35.83</v>
      </c>
      <c r="Q97" s="187">
        <v>35.83</v>
      </c>
      <c r="R97" s="187">
        <v>35.83</v>
      </c>
      <c r="S97" s="187">
        <v>35.83</v>
      </c>
      <c r="T97" s="187">
        <f t="shared" ref="T97:T100" si="29">SUM(H97:S97)</f>
        <v>429.95999999999987</v>
      </c>
    </row>
    <row r="98" spans="1:21" s="186" customFormat="1" ht="24.75" customHeight="1" x14ac:dyDescent="0.3">
      <c r="A98" s="186" t="s">
        <v>139</v>
      </c>
      <c r="B98" s="186" t="s">
        <v>138</v>
      </c>
      <c r="C98" s="186" t="s">
        <v>140</v>
      </c>
      <c r="D98" s="173">
        <v>44848</v>
      </c>
      <c r="E98" s="185">
        <v>0.2</v>
      </c>
      <c r="F98" s="187">
        <v>13968</v>
      </c>
      <c r="G98" s="187">
        <f t="shared" si="28"/>
        <v>232.80000000000004</v>
      </c>
      <c r="H98" s="187">
        <v>232.8</v>
      </c>
      <c r="I98" s="187">
        <v>232.8</v>
      </c>
      <c r="J98" s="187">
        <v>232.8</v>
      </c>
      <c r="K98" s="187">
        <v>232.8</v>
      </c>
      <c r="L98" s="187">
        <v>232.8</v>
      </c>
      <c r="M98" s="187">
        <v>232.8</v>
      </c>
      <c r="N98" s="187">
        <v>232.8</v>
      </c>
      <c r="O98" s="187">
        <v>232.8</v>
      </c>
      <c r="P98" s="187">
        <v>232.8</v>
      </c>
      <c r="Q98" s="187">
        <v>232.8</v>
      </c>
      <c r="R98" s="187">
        <v>232.8</v>
      </c>
      <c r="S98" s="187">
        <v>232.8</v>
      </c>
      <c r="T98" s="187">
        <f t="shared" si="29"/>
        <v>2793.6000000000004</v>
      </c>
    </row>
    <row r="99" spans="1:21" s="186" customFormat="1" ht="24.75" customHeight="1" x14ac:dyDescent="0.3">
      <c r="A99" s="186" t="s">
        <v>139</v>
      </c>
      <c r="B99" s="186" t="s">
        <v>138</v>
      </c>
      <c r="C99" s="186" t="s">
        <v>140</v>
      </c>
      <c r="D99" s="173">
        <v>45409</v>
      </c>
      <c r="E99" s="185">
        <v>0.2</v>
      </c>
      <c r="F99" s="187">
        <v>5220</v>
      </c>
      <c r="G99" s="187">
        <f t="shared" si="28"/>
        <v>87</v>
      </c>
      <c r="H99" s="187">
        <v>87</v>
      </c>
      <c r="I99" s="187">
        <v>87</v>
      </c>
      <c r="J99" s="187">
        <v>87</v>
      </c>
      <c r="K99" s="187">
        <v>87</v>
      </c>
      <c r="L99" s="187">
        <v>87</v>
      </c>
      <c r="M99" s="187">
        <v>87</v>
      </c>
      <c r="N99" s="187">
        <v>87</v>
      </c>
      <c r="O99" s="187">
        <v>87</v>
      </c>
      <c r="P99" s="187">
        <v>87</v>
      </c>
      <c r="Q99" s="187">
        <v>87</v>
      </c>
      <c r="R99" s="187">
        <v>87</v>
      </c>
      <c r="S99" s="187">
        <v>87</v>
      </c>
      <c r="T99" s="187">
        <f t="shared" si="29"/>
        <v>1044</v>
      </c>
    </row>
    <row r="100" spans="1:21" s="186" customFormat="1" ht="24.75" customHeight="1" x14ac:dyDescent="0.3">
      <c r="A100" s="186" t="s">
        <v>139</v>
      </c>
      <c r="B100" s="186" t="s">
        <v>138</v>
      </c>
      <c r="C100" s="186" t="s">
        <v>140</v>
      </c>
      <c r="D100" s="173">
        <v>45409</v>
      </c>
      <c r="E100" s="185">
        <v>0.2</v>
      </c>
      <c r="F100" s="187">
        <v>6800</v>
      </c>
      <c r="G100" s="187">
        <f t="shared" si="28"/>
        <v>113.33333333333333</v>
      </c>
      <c r="H100" s="187">
        <v>113.33</v>
      </c>
      <c r="I100" s="187">
        <v>113.33</v>
      </c>
      <c r="J100" s="187">
        <v>113.33</v>
      </c>
      <c r="K100" s="187">
        <v>113.33</v>
      </c>
      <c r="L100" s="187">
        <v>113.33</v>
      </c>
      <c r="M100" s="187">
        <v>113.33</v>
      </c>
      <c r="N100" s="187">
        <v>113.33</v>
      </c>
      <c r="O100" s="187">
        <v>113.33</v>
      </c>
      <c r="P100" s="187">
        <v>113.33</v>
      </c>
      <c r="Q100" s="187">
        <v>113.33</v>
      </c>
      <c r="R100" s="187">
        <v>113.33</v>
      </c>
      <c r="S100" s="187">
        <v>113.33</v>
      </c>
      <c r="T100" s="187">
        <f t="shared" si="29"/>
        <v>1359.96</v>
      </c>
    </row>
    <row r="101" spans="1:21" s="209" customFormat="1" ht="24.75" customHeight="1" x14ac:dyDescent="0.3">
      <c r="A101" s="209" t="s">
        <v>139</v>
      </c>
      <c r="B101" s="209" t="s">
        <v>138</v>
      </c>
      <c r="C101" s="209" t="s">
        <v>140</v>
      </c>
      <c r="D101" s="210">
        <v>45657</v>
      </c>
      <c r="E101" s="211">
        <v>0.2</v>
      </c>
      <c r="F101" s="188">
        <v>8828</v>
      </c>
      <c r="G101" s="188">
        <f t="shared" ref="G101" si="30">$F101*E101/12</f>
        <v>147.13333333333335</v>
      </c>
      <c r="H101" s="188">
        <v>0</v>
      </c>
      <c r="I101" s="188">
        <v>0</v>
      </c>
      <c r="J101" s="188">
        <v>0</v>
      </c>
      <c r="K101" s="188">
        <v>0</v>
      </c>
      <c r="L101" s="188">
        <v>0</v>
      </c>
      <c r="M101" s="188">
        <v>0</v>
      </c>
      <c r="N101" s="188">
        <v>0</v>
      </c>
      <c r="O101" s="188">
        <v>147.13</v>
      </c>
      <c r="P101" s="188">
        <v>147.13</v>
      </c>
      <c r="Q101" s="188">
        <v>147.13</v>
      </c>
      <c r="R101" s="188">
        <v>147.13</v>
      </c>
      <c r="S101" s="188">
        <v>147.13</v>
      </c>
      <c r="T101" s="188">
        <f t="shared" ref="T101" si="31">SUM(H101:S101)</f>
        <v>735.65</v>
      </c>
    </row>
    <row r="102" spans="1:21" s="189" customFormat="1" ht="24.75" customHeight="1" thickBot="1" x14ac:dyDescent="0.35">
      <c r="A102" s="189" t="s">
        <v>139</v>
      </c>
      <c r="B102" s="189" t="s">
        <v>138</v>
      </c>
      <c r="C102" s="189" t="s">
        <v>140</v>
      </c>
      <c r="D102" s="167">
        <v>45777</v>
      </c>
      <c r="E102" s="168">
        <v>0.2</v>
      </c>
      <c r="F102" s="190">
        <v>14016</v>
      </c>
      <c r="G102" s="190">
        <f t="shared" si="10"/>
        <v>233.60000000000002</v>
      </c>
      <c r="H102" s="190">
        <v>0</v>
      </c>
      <c r="I102" s="190">
        <v>0</v>
      </c>
      <c r="J102" s="190">
        <v>0</v>
      </c>
      <c r="K102" s="190">
        <v>0</v>
      </c>
      <c r="L102" s="190">
        <v>0</v>
      </c>
      <c r="M102" s="190">
        <v>0</v>
      </c>
      <c r="N102" s="190">
        <v>0</v>
      </c>
      <c r="O102" s="190">
        <v>0</v>
      </c>
      <c r="P102" s="190">
        <v>0</v>
      </c>
      <c r="Q102" s="190">
        <v>0</v>
      </c>
      <c r="R102" s="190">
        <v>0</v>
      </c>
      <c r="S102" s="190">
        <v>233.6</v>
      </c>
      <c r="T102" s="190">
        <f t="shared" si="11"/>
        <v>233.6</v>
      </c>
    </row>
    <row r="103" spans="1:21" ht="24.75" customHeight="1" thickBot="1" x14ac:dyDescent="0.35">
      <c r="F103" s="170">
        <f t="shared" ref="F103:T103" si="32">SUM(F35:F102)</f>
        <v>1260596.5</v>
      </c>
      <c r="G103" s="170">
        <f t="shared" si="32"/>
        <v>13923.937500000002</v>
      </c>
      <c r="H103" s="170">
        <f t="shared" si="32"/>
        <v>10857.069999999998</v>
      </c>
      <c r="I103" s="170">
        <f t="shared" si="32"/>
        <v>10932.919999999998</v>
      </c>
      <c r="J103" s="170">
        <f t="shared" si="32"/>
        <v>11028.749999999998</v>
      </c>
      <c r="K103" s="170">
        <f t="shared" si="32"/>
        <v>11068.749999999998</v>
      </c>
      <c r="L103" s="170">
        <f t="shared" si="32"/>
        <v>11068.749999999998</v>
      </c>
      <c r="M103" s="170">
        <f t="shared" si="32"/>
        <v>11068.749999999998</v>
      </c>
      <c r="N103" s="170">
        <f t="shared" si="32"/>
        <v>11068.749999999998</v>
      </c>
      <c r="O103" s="170">
        <f t="shared" si="32"/>
        <v>11215.879999999997</v>
      </c>
      <c r="P103" s="170">
        <f t="shared" si="32"/>
        <v>11215.879999999997</v>
      </c>
      <c r="Q103" s="170">
        <f t="shared" si="32"/>
        <v>11387.449999999997</v>
      </c>
      <c r="R103" s="170">
        <f t="shared" si="32"/>
        <v>11482.379999999997</v>
      </c>
      <c r="S103" s="170">
        <f t="shared" si="32"/>
        <v>11715.979999999998</v>
      </c>
      <c r="T103" s="170">
        <f t="shared" si="32"/>
        <v>134111.31000000006</v>
      </c>
    </row>
    <row r="104" spans="1:21" ht="24.75" customHeight="1" thickTop="1" x14ac:dyDescent="0.3">
      <c r="F104" s="8"/>
    </row>
    <row r="105" spans="1:21" ht="24.75" customHeight="1" x14ac:dyDescent="0.3">
      <c r="F105" s="8"/>
      <c r="U105" s="4"/>
    </row>
    <row r="106" spans="1:21" ht="24.75" customHeight="1" thickBot="1" x14ac:dyDescent="0.35"/>
    <row r="107" spans="1:21" ht="24.75" customHeight="1" thickBot="1" x14ac:dyDescent="0.35">
      <c r="A107" s="11" t="s">
        <v>58</v>
      </c>
      <c r="F107" s="27">
        <f t="shared" ref="F107:T107" si="33">F10+F22+F103+F29</f>
        <v>1436698.97</v>
      </c>
      <c r="G107" s="28">
        <f t="shared" si="33"/>
        <v>15502.543333333335</v>
      </c>
      <c r="H107" s="28">
        <f t="shared" si="33"/>
        <v>12342.925333333331</v>
      </c>
      <c r="I107" s="28">
        <f t="shared" si="33"/>
        <v>12418.775333333331</v>
      </c>
      <c r="J107" s="28">
        <f t="shared" si="33"/>
        <v>12514.605333333331</v>
      </c>
      <c r="K107" s="28">
        <f t="shared" si="33"/>
        <v>12554.605333333331</v>
      </c>
      <c r="L107" s="28">
        <f t="shared" si="33"/>
        <v>12554.605333333331</v>
      </c>
      <c r="M107" s="28">
        <f t="shared" si="33"/>
        <v>12388.565333333332</v>
      </c>
      <c r="N107" s="28">
        <f t="shared" si="33"/>
        <v>12430.765333333331</v>
      </c>
      <c r="O107" s="28">
        <f t="shared" si="33"/>
        <v>12577.89533333333</v>
      </c>
      <c r="P107" s="28">
        <f t="shared" si="33"/>
        <v>12577.89533333333</v>
      </c>
      <c r="Q107" s="28">
        <f t="shared" si="33"/>
        <v>12749.46533333333</v>
      </c>
      <c r="R107" s="28">
        <f t="shared" si="33"/>
        <v>12844.39533333333</v>
      </c>
      <c r="S107" s="28">
        <f t="shared" si="33"/>
        <v>13077.995333333331</v>
      </c>
      <c r="T107" s="29">
        <f t="shared" si="33"/>
        <v>151032.55000000005</v>
      </c>
    </row>
  </sheetData>
  <mergeCells count="2">
    <mergeCell ref="H2:L2"/>
    <mergeCell ref="H3:L3"/>
  </mergeCells>
  <printOptions gridLines="1"/>
  <pageMargins left="0.31496062992125984" right="0.19685039370078741" top="0.62992125984251968" bottom="0.39370078740157483" header="0.31496062992125984" footer="0.31496062992125984"/>
  <pageSetup paperSize="9" scale="59" fitToHeight="0" orientation="landscape" r:id="rId1"/>
  <rowBreaks count="1" manualBreakCount="1">
    <brk id="74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4D706-B8EA-424E-A351-B48276E8D9CF}">
  <sheetPr>
    <pageSetUpPr fitToPage="1"/>
  </sheetPr>
  <dimension ref="A1:AB21"/>
  <sheetViews>
    <sheetView workbookViewId="0">
      <pane ySplit="7" topLeftCell="A8" activePane="bottomLeft" state="frozen"/>
      <selection pane="bottomLeft" activeCell="P15" sqref="P15"/>
    </sheetView>
  </sheetViews>
  <sheetFormatPr defaultColWidth="13.109375" defaultRowHeight="24.75" customHeight="1" x14ac:dyDescent="0.3"/>
  <cols>
    <col min="1" max="1" width="9.5546875" style="1" customWidth="1"/>
    <col min="2" max="2" width="19.5546875" style="1" customWidth="1"/>
    <col min="3" max="16384" width="13.109375" style="1"/>
  </cols>
  <sheetData>
    <row r="1" spans="1:28" customFormat="1" ht="20.100000000000001" customHeight="1" x14ac:dyDescent="0.3">
      <c r="A1" s="33" t="s">
        <v>59</v>
      </c>
      <c r="B1" s="30"/>
      <c r="C1" s="107" t="s">
        <v>109</v>
      </c>
      <c r="D1" s="107"/>
      <c r="E1" s="107"/>
      <c r="F1" s="107"/>
      <c r="G1" s="107"/>
    </row>
    <row r="2" spans="1:28" customFormat="1" ht="20.100000000000001" customHeight="1" x14ac:dyDescent="0.3">
      <c r="A2" s="33" t="s">
        <v>60</v>
      </c>
      <c r="B2" s="32"/>
      <c r="C2" s="234">
        <v>45412</v>
      </c>
      <c r="D2" s="234"/>
      <c r="E2" s="234"/>
      <c r="F2" s="234"/>
      <c r="G2" s="234"/>
    </row>
    <row r="3" spans="1:28" customFormat="1" ht="20.100000000000001" customHeight="1" x14ac:dyDescent="0.3">
      <c r="A3" s="33" t="s">
        <v>61</v>
      </c>
      <c r="B3" s="30"/>
      <c r="C3" s="235" t="s">
        <v>108</v>
      </c>
      <c r="D3" s="235"/>
      <c r="E3" s="235"/>
      <c r="F3" s="235"/>
      <c r="G3" s="235"/>
    </row>
    <row r="4" spans="1:28" customFormat="1" ht="20.100000000000001" customHeight="1" x14ac:dyDescent="0.3">
      <c r="A4" s="33"/>
      <c r="B4" s="30"/>
    </row>
    <row r="5" spans="1:28" s="102" customFormat="1" ht="24.75" customHeight="1" x14ac:dyDescent="0.3"/>
    <row r="6" spans="1:28" ht="15.6" x14ac:dyDescent="0.3"/>
    <row r="7" spans="1:28" s="99" customFormat="1" ht="46.8" x14ac:dyDescent="0.3">
      <c r="A7" s="99" t="s">
        <v>5</v>
      </c>
      <c r="B7" s="100" t="s">
        <v>113</v>
      </c>
      <c r="C7" s="101">
        <v>45077</v>
      </c>
      <c r="D7" s="101">
        <v>45107</v>
      </c>
      <c r="E7" s="101">
        <v>45138</v>
      </c>
      <c r="F7" s="101">
        <v>45169</v>
      </c>
      <c r="G7" s="101">
        <v>45199</v>
      </c>
      <c r="H7" s="101">
        <v>45230</v>
      </c>
      <c r="I7" s="196">
        <v>45260</v>
      </c>
      <c r="J7" s="101">
        <v>45291</v>
      </c>
      <c r="K7" s="196">
        <v>45322</v>
      </c>
      <c r="L7" s="101">
        <v>45351</v>
      </c>
      <c r="M7" s="196">
        <v>45382</v>
      </c>
      <c r="N7" s="101">
        <v>45412</v>
      </c>
      <c r="O7" s="196">
        <v>45443</v>
      </c>
      <c r="P7" s="196">
        <v>45473</v>
      </c>
      <c r="Q7" s="196">
        <v>45504</v>
      </c>
      <c r="R7" s="196">
        <v>45535</v>
      </c>
      <c r="S7" s="196">
        <v>45565</v>
      </c>
      <c r="T7" s="196">
        <v>45596</v>
      </c>
      <c r="U7" s="99" t="s">
        <v>182</v>
      </c>
      <c r="V7" s="196">
        <v>45657</v>
      </c>
      <c r="W7" s="196">
        <v>45688</v>
      </c>
      <c r="X7" s="196">
        <v>45716</v>
      </c>
      <c r="Y7" s="196">
        <v>45747</v>
      </c>
      <c r="Z7" s="196">
        <v>45777</v>
      </c>
      <c r="AA7" s="196">
        <v>45808</v>
      </c>
      <c r="AB7" s="196">
        <v>45838</v>
      </c>
    </row>
    <row r="8" spans="1:28" s="102" customFormat="1" ht="24.75" customHeight="1" x14ac:dyDescent="0.3">
      <c r="A8" s="102" t="s">
        <v>10</v>
      </c>
      <c r="B8" s="102" t="s">
        <v>3</v>
      </c>
      <c r="C8" s="194">
        <v>363.36</v>
      </c>
      <c r="D8" s="194">
        <v>363.36</v>
      </c>
      <c r="E8" s="194">
        <v>363.36</v>
      </c>
      <c r="F8" s="194">
        <v>363.36</v>
      </c>
      <c r="G8" s="194">
        <v>363.36</v>
      </c>
      <c r="H8" s="194">
        <v>363.36</v>
      </c>
      <c r="I8" s="195">
        <v>363.42</v>
      </c>
      <c r="J8" s="102">
        <v>378.25</v>
      </c>
      <c r="K8" s="102">
        <v>378.25</v>
      </c>
      <c r="L8" s="102">
        <v>378.25</v>
      </c>
      <c r="M8" s="102">
        <v>378.25</v>
      </c>
      <c r="N8" s="102">
        <v>378.25</v>
      </c>
      <c r="O8" s="102">
        <v>378.25</v>
      </c>
      <c r="P8" s="102">
        <v>378.25</v>
      </c>
      <c r="Q8" s="102">
        <v>378.25</v>
      </c>
      <c r="R8" s="102">
        <v>378.25</v>
      </c>
      <c r="S8" s="102">
        <v>378.25</v>
      </c>
      <c r="T8" s="102">
        <v>378.25</v>
      </c>
      <c r="U8" s="102">
        <v>378.34</v>
      </c>
    </row>
    <row r="9" spans="1:28" s="164" customFormat="1" ht="24.75" customHeight="1" x14ac:dyDescent="0.3">
      <c r="A9" s="164" t="s">
        <v>30</v>
      </c>
      <c r="B9" s="164" t="s">
        <v>32</v>
      </c>
      <c r="C9" s="164">
        <v>0</v>
      </c>
      <c r="D9" s="164">
        <v>0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</row>
    <row r="10" spans="1:28" s="164" customFormat="1" ht="24.75" hidden="1" customHeight="1" x14ac:dyDescent="0.3">
      <c r="A10" s="164" t="s">
        <v>31</v>
      </c>
      <c r="B10" s="164" t="s">
        <v>33</v>
      </c>
    </row>
    <row r="11" spans="1:28" s="164" customFormat="1" ht="24.75" customHeight="1" x14ac:dyDescent="0.3">
      <c r="A11" s="164" t="s">
        <v>93</v>
      </c>
      <c r="B11" s="164" t="s">
        <v>90</v>
      </c>
      <c r="C11" s="164">
        <v>363.98</v>
      </c>
      <c r="D11" s="164">
        <v>363.98</v>
      </c>
      <c r="E11" s="164">
        <v>363.98</v>
      </c>
      <c r="F11" s="164">
        <v>363.98</v>
      </c>
      <c r="G11" s="164">
        <v>363.98</v>
      </c>
      <c r="H11" s="164">
        <v>363.98</v>
      </c>
      <c r="I11" s="164">
        <v>363.98</v>
      </c>
      <c r="J11" s="164">
        <v>363.98</v>
      </c>
      <c r="K11" s="164">
        <v>363.98</v>
      </c>
      <c r="L11" s="164">
        <v>363.98</v>
      </c>
      <c r="M11" s="164">
        <v>363.98</v>
      </c>
      <c r="N11" s="197">
        <v>363.99</v>
      </c>
      <c r="O11" s="208">
        <v>379.58</v>
      </c>
      <c r="P11" s="164">
        <v>379.58</v>
      </c>
      <c r="Q11" s="164">
        <v>379.58</v>
      </c>
      <c r="R11" s="164">
        <v>379.58</v>
      </c>
      <c r="S11" s="164">
        <v>379.58</v>
      </c>
      <c r="T11" s="164">
        <v>379.58</v>
      </c>
      <c r="U11" s="164">
        <v>379.58</v>
      </c>
      <c r="V11" s="164">
        <v>379.58</v>
      </c>
      <c r="W11" s="164">
        <v>379.58</v>
      </c>
      <c r="X11" s="164">
        <v>379.58</v>
      </c>
      <c r="Y11" s="164">
        <v>379.58</v>
      </c>
      <c r="Z11" s="197">
        <v>379.56</v>
      </c>
    </row>
    <row r="12" spans="1:28" s="164" customFormat="1" ht="24.75" customHeight="1" x14ac:dyDescent="0.3">
      <c r="B12" s="164" t="s">
        <v>106</v>
      </c>
      <c r="C12" s="164">
        <v>74.11</v>
      </c>
      <c r="D12" s="164">
        <v>74.11</v>
      </c>
      <c r="E12" s="164">
        <v>74.11</v>
      </c>
      <c r="F12" s="164">
        <v>74.11</v>
      </c>
      <c r="G12" s="164">
        <v>74.11</v>
      </c>
      <c r="H12" s="164">
        <v>74.11</v>
      </c>
      <c r="I12" s="197">
        <v>74.180000000000007</v>
      </c>
      <c r="J12" s="164">
        <v>74.11</v>
      </c>
      <c r="K12" s="164">
        <v>74.11</v>
      </c>
      <c r="L12" s="164">
        <v>74.11</v>
      </c>
      <c r="M12" s="164">
        <v>74.11</v>
      </c>
      <c r="N12" s="164">
        <v>74.11</v>
      </c>
      <c r="O12" s="164">
        <v>74.11</v>
      </c>
      <c r="P12" s="164">
        <v>74.11</v>
      </c>
      <c r="Q12" s="164">
        <v>74.11</v>
      </c>
      <c r="R12" s="164">
        <v>74.11</v>
      </c>
      <c r="S12" s="164">
        <v>74.11</v>
      </c>
      <c r="T12" s="164">
        <v>74.11</v>
      </c>
      <c r="U12" s="164">
        <v>74.180000000000007</v>
      </c>
      <c r="V12" s="164" t="s">
        <v>183</v>
      </c>
    </row>
    <row r="13" spans="1:28" s="164" customFormat="1" ht="24.75" customHeight="1" x14ac:dyDescent="0.3">
      <c r="A13" s="164" t="s">
        <v>94</v>
      </c>
      <c r="B13" s="164" t="s">
        <v>95</v>
      </c>
      <c r="C13" s="178">
        <v>485.38</v>
      </c>
      <c r="D13" s="179">
        <v>485.42</v>
      </c>
      <c r="E13" s="164">
        <v>485.4</v>
      </c>
      <c r="F13" s="164">
        <v>485.4</v>
      </c>
      <c r="G13" s="164">
        <v>485.4</v>
      </c>
      <c r="H13" s="164">
        <v>485.4</v>
      </c>
      <c r="I13" s="164">
        <v>485.4</v>
      </c>
      <c r="J13" s="164">
        <v>485.4</v>
      </c>
      <c r="K13" s="164">
        <v>485.4</v>
      </c>
      <c r="L13" s="164">
        <v>485.4</v>
      </c>
      <c r="M13" s="164">
        <v>485.4</v>
      </c>
      <c r="N13" s="164">
        <v>485.4</v>
      </c>
      <c r="O13" s="164">
        <v>485.4</v>
      </c>
      <c r="P13" s="197">
        <v>485.36</v>
      </c>
      <c r="Q13" s="164">
        <v>445.57</v>
      </c>
      <c r="R13" s="164">
        <v>445.57</v>
      </c>
      <c r="S13" s="164">
        <v>445.57</v>
      </c>
      <c r="T13" s="164">
        <v>445.57</v>
      </c>
      <c r="U13" s="164">
        <v>445.57</v>
      </c>
      <c r="V13" s="164">
        <v>445.57</v>
      </c>
      <c r="W13" s="164">
        <v>445.57</v>
      </c>
      <c r="X13" s="164">
        <v>445.57</v>
      </c>
      <c r="Y13" s="164">
        <v>445.57</v>
      </c>
      <c r="Z13" s="164">
        <v>445.57</v>
      </c>
      <c r="AA13" s="164">
        <v>445.57</v>
      </c>
      <c r="AB13" s="197">
        <v>445.62</v>
      </c>
    </row>
    <row r="14" spans="1:28" s="102" customFormat="1" ht="24.75" customHeight="1" x14ac:dyDescent="0.3">
      <c r="A14" s="102" t="s">
        <v>99</v>
      </c>
      <c r="B14" s="102" t="s">
        <v>100</v>
      </c>
      <c r="C14" s="177">
        <v>485.4</v>
      </c>
      <c r="D14" s="177">
        <v>485.4</v>
      </c>
      <c r="E14" s="177">
        <v>485.4</v>
      </c>
      <c r="F14" s="181">
        <v>485.36</v>
      </c>
    </row>
    <row r="15" spans="1:28" s="102" customFormat="1" ht="24.75" customHeight="1" x14ac:dyDescent="0.3">
      <c r="A15" s="102" t="s">
        <v>111</v>
      </c>
      <c r="B15" s="102" t="s">
        <v>112</v>
      </c>
      <c r="C15" s="102">
        <v>334.72</v>
      </c>
      <c r="D15" s="102">
        <v>334.72</v>
      </c>
      <c r="E15" s="102">
        <v>334.72</v>
      </c>
      <c r="F15" s="102">
        <v>334.72</v>
      </c>
      <c r="G15" s="102">
        <v>334.72</v>
      </c>
      <c r="H15" s="102">
        <v>334.72</v>
      </c>
      <c r="I15" s="102">
        <v>334.72</v>
      </c>
      <c r="J15" s="102">
        <v>334.72</v>
      </c>
      <c r="K15" s="102">
        <v>334.72</v>
      </c>
      <c r="L15" s="102">
        <v>334.72</v>
      </c>
      <c r="M15" s="102">
        <v>334.72</v>
      </c>
      <c r="N15" s="207">
        <v>334.75</v>
      </c>
      <c r="O15" s="102">
        <v>334.72</v>
      </c>
      <c r="P15" s="102">
        <v>334.72</v>
      </c>
      <c r="Q15" s="102">
        <v>334.72</v>
      </c>
      <c r="R15" s="102">
        <v>334.72</v>
      </c>
      <c r="S15" s="102">
        <v>334.72</v>
      </c>
      <c r="T15" s="102">
        <v>334.72</v>
      </c>
      <c r="U15" s="102">
        <v>334.72</v>
      </c>
      <c r="V15" s="102">
        <v>334.72</v>
      </c>
      <c r="W15" s="102">
        <v>334.72</v>
      </c>
      <c r="X15" s="102">
        <v>334.72</v>
      </c>
      <c r="Y15" s="102">
        <v>334.72</v>
      </c>
      <c r="Z15" s="207">
        <v>334.75</v>
      </c>
    </row>
    <row r="16" spans="1:28" s="102" customFormat="1" ht="24.75" customHeight="1" x14ac:dyDescent="0.3">
      <c r="A16" s="102" t="s">
        <v>133</v>
      </c>
      <c r="B16" s="102" t="s">
        <v>134</v>
      </c>
      <c r="C16" s="176">
        <v>469.95</v>
      </c>
      <c r="D16" s="176">
        <v>469.95</v>
      </c>
      <c r="E16" s="176">
        <v>469.95</v>
      </c>
      <c r="F16" s="176">
        <v>469.95</v>
      </c>
      <c r="G16" s="176">
        <v>469.95</v>
      </c>
      <c r="H16" s="193">
        <v>469.99</v>
      </c>
    </row>
    <row r="17" spans="1:26" s="102" customFormat="1" ht="24.75" customHeight="1" x14ac:dyDescent="0.3">
      <c r="A17" s="102" t="s">
        <v>137</v>
      </c>
      <c r="B17" s="102" t="s">
        <v>138</v>
      </c>
      <c r="C17" s="102">
        <v>640.75</v>
      </c>
      <c r="D17" s="102">
        <v>640.75</v>
      </c>
      <c r="E17" s="102">
        <v>640.75</v>
      </c>
      <c r="F17" s="102">
        <v>640.75</v>
      </c>
      <c r="G17" s="102">
        <v>640.75</v>
      </c>
      <c r="H17" s="102">
        <v>640.75</v>
      </c>
      <c r="I17" s="102">
        <v>640.75</v>
      </c>
      <c r="J17" s="102">
        <v>640.75</v>
      </c>
      <c r="K17" s="102">
        <v>640.75</v>
      </c>
      <c r="L17" s="102">
        <v>640.75</v>
      </c>
      <c r="M17" s="102">
        <v>640.75</v>
      </c>
      <c r="N17" s="207">
        <v>640.80999999999995</v>
      </c>
      <c r="O17" s="102">
        <v>640.76</v>
      </c>
      <c r="P17" s="102">
        <v>640.76</v>
      </c>
      <c r="Q17" s="102">
        <v>640.76</v>
      </c>
      <c r="R17" s="102">
        <v>640.76</v>
      </c>
      <c r="S17" s="102">
        <v>640.76</v>
      </c>
      <c r="T17" s="102">
        <v>640.76</v>
      </c>
      <c r="U17" s="102">
        <v>640.76</v>
      </c>
      <c r="V17" s="102">
        <v>640.76</v>
      </c>
      <c r="W17" s="102">
        <v>640.76</v>
      </c>
      <c r="X17" s="102">
        <v>640.76</v>
      </c>
      <c r="Y17" s="102">
        <v>640.76</v>
      </c>
      <c r="Z17" s="207">
        <v>640.71</v>
      </c>
    </row>
    <row r="18" spans="1:26" s="165" customFormat="1" ht="24.75" customHeight="1" thickBot="1" x14ac:dyDescent="0.35">
      <c r="A18" s="237" t="s">
        <v>69</v>
      </c>
      <c r="B18" s="237"/>
      <c r="C18" s="165">
        <f>SUM(C8:C17)</f>
        <v>3217.6499999999996</v>
      </c>
      <c r="D18" s="165">
        <f t="shared" ref="D18:N18" si="0">SUM(D8:D17)</f>
        <v>3217.6899999999996</v>
      </c>
      <c r="E18" s="165">
        <f t="shared" si="0"/>
        <v>3217.67</v>
      </c>
      <c r="F18" s="165">
        <f t="shared" si="0"/>
        <v>3217.63</v>
      </c>
      <c r="G18" s="165">
        <f t="shared" si="0"/>
        <v>2732.27</v>
      </c>
      <c r="H18" s="165">
        <f t="shared" si="0"/>
        <v>2732.31</v>
      </c>
      <c r="I18" s="165">
        <f t="shared" si="0"/>
        <v>2262.4499999999998</v>
      </c>
      <c r="J18" s="165">
        <f t="shared" si="0"/>
        <v>2277.21</v>
      </c>
      <c r="K18" s="165">
        <f t="shared" si="0"/>
        <v>2277.21</v>
      </c>
      <c r="L18" s="165">
        <f t="shared" si="0"/>
        <v>2277.21</v>
      </c>
      <c r="M18" s="165">
        <f t="shared" si="0"/>
        <v>2277.21</v>
      </c>
      <c r="N18" s="165">
        <f t="shared" si="0"/>
        <v>2277.31</v>
      </c>
    </row>
    <row r="19" spans="1:26" s="49" customFormat="1" ht="24.75" customHeight="1" thickTop="1" x14ac:dyDescent="0.3">
      <c r="A19" s="111"/>
      <c r="B19" s="111"/>
    </row>
    <row r="20" spans="1:26" s="11" customFormat="1" ht="24.75" customHeight="1" x14ac:dyDescent="0.3"/>
    <row r="21" spans="1:26" s="102" customFormat="1" ht="24.75" customHeight="1" x14ac:dyDescent="0.3"/>
  </sheetData>
  <mergeCells count="3">
    <mergeCell ref="C2:G2"/>
    <mergeCell ref="C3:G3"/>
    <mergeCell ref="A18:B18"/>
  </mergeCells>
  <printOptions gridLines="1"/>
  <pageMargins left="0.51181102362204722" right="0.51181102362204722" top="0.74803149606299213" bottom="0.55118110236220474" header="0.31496062992125984" footer="0.31496062992125984"/>
  <pageSetup paperSize="9" scale="74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A98C-9B3A-4764-92EE-9CAC2487B954}">
  <dimension ref="A1:E18"/>
  <sheetViews>
    <sheetView zoomScale="110" zoomScaleNormal="110" workbookViewId="0">
      <selection activeCell="E2" sqref="E2"/>
    </sheetView>
  </sheetViews>
  <sheetFormatPr defaultRowHeight="21" customHeight="1" x14ac:dyDescent="0.3"/>
  <cols>
    <col min="1" max="1" width="30.88671875" style="1" customWidth="1"/>
    <col min="2" max="5" width="22.5546875" style="26" customWidth="1"/>
    <col min="6" max="16384" width="8.88671875" style="1"/>
  </cols>
  <sheetData>
    <row r="1" spans="1:5" s="11" customFormat="1" ht="21" customHeight="1" x14ac:dyDescent="0.3">
      <c r="A1" s="11" t="s">
        <v>189</v>
      </c>
      <c r="B1" s="23" t="s">
        <v>100</v>
      </c>
      <c r="C1" s="23" t="s">
        <v>134</v>
      </c>
      <c r="D1" s="23" t="s">
        <v>32</v>
      </c>
      <c r="E1" s="23" t="s">
        <v>3</v>
      </c>
    </row>
    <row r="2" spans="1:5" ht="21" customHeight="1" x14ac:dyDescent="0.3">
      <c r="A2" s="1" t="s">
        <v>188</v>
      </c>
      <c r="B2" s="216">
        <v>303001</v>
      </c>
      <c r="C2" s="216">
        <v>199645</v>
      </c>
      <c r="D2" s="216">
        <v>154579.85999999999</v>
      </c>
      <c r="E2" s="216"/>
    </row>
    <row r="3" spans="1:5" ht="21" customHeight="1" x14ac:dyDescent="0.3">
      <c r="A3" s="1" t="s">
        <v>119</v>
      </c>
      <c r="B3" s="216">
        <v>-204596.12</v>
      </c>
      <c r="C3" s="216">
        <v>-96280.5</v>
      </c>
      <c r="D3" s="216">
        <v>-154579.85999999999</v>
      </c>
      <c r="E3" s="216">
        <v>-154579.85999999999</v>
      </c>
    </row>
    <row r="4" spans="1:5" ht="21" customHeight="1" x14ac:dyDescent="0.3">
      <c r="A4" s="1" t="s">
        <v>187</v>
      </c>
      <c r="B4" s="216">
        <f>SUM(B2:B3)</f>
        <v>98404.88</v>
      </c>
      <c r="C4" s="216">
        <f>SUM(C2:C3)</f>
        <v>103364.5</v>
      </c>
      <c r="D4" s="216">
        <f>SUM(D2:D3)</f>
        <v>0</v>
      </c>
      <c r="E4" s="216">
        <f>SUM(E2:E3)</f>
        <v>-154579.85999999999</v>
      </c>
    </row>
    <row r="5" spans="1:5" ht="21" customHeight="1" x14ac:dyDescent="0.3">
      <c r="B5" s="216"/>
      <c r="C5" s="216"/>
      <c r="D5" s="216"/>
      <c r="E5" s="216"/>
    </row>
    <row r="6" spans="1:5" ht="21" customHeight="1" x14ac:dyDescent="0.3">
      <c r="A6" s="1" t="s">
        <v>186</v>
      </c>
      <c r="B6" s="216">
        <v>90000</v>
      </c>
      <c r="C6" s="216">
        <v>120000</v>
      </c>
      <c r="D6" s="216">
        <v>65000</v>
      </c>
      <c r="E6" s="216">
        <v>50000</v>
      </c>
    </row>
    <row r="7" spans="1:5" ht="21" customHeight="1" x14ac:dyDescent="0.3">
      <c r="A7" s="1" t="s">
        <v>185</v>
      </c>
      <c r="B7" s="217">
        <f>B6-B4</f>
        <v>-8404.8800000000047</v>
      </c>
      <c r="C7" s="216">
        <f>C6-C4</f>
        <v>16635.5</v>
      </c>
      <c r="D7" s="216">
        <f>D6-D4</f>
        <v>65000</v>
      </c>
      <c r="E7" s="216">
        <f>E6-E4</f>
        <v>204579.86</v>
      </c>
    </row>
    <row r="8" spans="1:5" ht="21" customHeight="1" x14ac:dyDescent="0.3">
      <c r="B8" s="216"/>
      <c r="C8" s="216"/>
      <c r="D8" s="216"/>
      <c r="E8" s="216"/>
    </row>
    <row r="9" spans="1:5" ht="21" customHeight="1" x14ac:dyDescent="0.3">
      <c r="A9" s="1" t="s">
        <v>184</v>
      </c>
      <c r="B9" s="216">
        <f>SUM(B7:D8)</f>
        <v>73230.62</v>
      </c>
      <c r="C9" s="216"/>
      <c r="D9" s="216"/>
      <c r="E9" s="216"/>
    </row>
    <row r="10" spans="1:5" ht="21" customHeight="1" x14ac:dyDescent="0.3">
      <c r="B10" s="216"/>
      <c r="C10" s="216"/>
      <c r="D10" s="216"/>
      <c r="E10" s="216"/>
    </row>
    <row r="11" spans="1:5" ht="21" customHeight="1" x14ac:dyDescent="0.3">
      <c r="B11" s="216"/>
      <c r="C11" s="216"/>
      <c r="D11" s="216"/>
      <c r="E11" s="216"/>
    </row>
    <row r="12" spans="1:5" ht="21" customHeight="1" x14ac:dyDescent="0.3">
      <c r="B12" s="216"/>
      <c r="C12" s="216"/>
      <c r="D12" s="216"/>
      <c r="E12" s="216"/>
    </row>
    <row r="13" spans="1:5" ht="21" customHeight="1" x14ac:dyDescent="0.3">
      <c r="B13" s="216"/>
      <c r="C13" s="216"/>
      <c r="D13" s="216"/>
      <c r="E13" s="216"/>
    </row>
    <row r="14" spans="1:5" ht="21" customHeight="1" x14ac:dyDescent="0.3">
      <c r="B14" s="216"/>
      <c r="C14" s="216"/>
      <c r="D14" s="216"/>
      <c r="E14" s="216"/>
    </row>
    <row r="15" spans="1:5" ht="21" customHeight="1" x14ac:dyDescent="0.3">
      <c r="B15" s="216"/>
      <c r="C15" s="216"/>
      <c r="D15" s="216"/>
      <c r="E15" s="216"/>
    </row>
    <row r="16" spans="1:5" ht="21" customHeight="1" x14ac:dyDescent="0.3">
      <c r="B16" s="216"/>
      <c r="C16" s="216"/>
      <c r="D16" s="216"/>
      <c r="E16" s="216"/>
    </row>
    <row r="17" spans="2:5" ht="21" customHeight="1" x14ac:dyDescent="0.3">
      <c r="B17" s="216"/>
      <c r="C17" s="216"/>
      <c r="D17" s="216"/>
      <c r="E17" s="216"/>
    </row>
    <row r="18" spans="2:5" ht="21" customHeight="1" x14ac:dyDescent="0.3">
      <c r="B18" s="216"/>
      <c r="C18" s="216"/>
      <c r="D18" s="216"/>
      <c r="E18" s="216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5"/>
  <sheetViews>
    <sheetView workbookViewId="0">
      <selection activeCell="P42" activeCellId="1" sqref="P39:P40 P42"/>
    </sheetView>
  </sheetViews>
  <sheetFormatPr defaultColWidth="13.109375" defaultRowHeight="24.75" customHeight="1" x14ac:dyDescent="0.3"/>
  <cols>
    <col min="1" max="1" width="13.109375" style="1"/>
    <col min="2" max="2" width="33.44140625" style="1" customWidth="1"/>
    <col min="3" max="3" width="26.88671875" style="1" customWidth="1"/>
    <col min="4" max="4" width="14.5546875" style="1" customWidth="1"/>
    <col min="5" max="5" width="15.5546875" style="2" customWidth="1"/>
    <col min="6" max="6" width="14.109375" style="2" customWidth="1"/>
    <col min="7" max="7" width="2.33203125" style="2" customWidth="1"/>
    <col min="8" max="19" width="13.109375" style="2" customWidth="1"/>
    <col min="20" max="20" width="13.109375" style="2"/>
    <col min="21" max="21" width="14.5546875" style="1" customWidth="1"/>
    <col min="22" max="16384" width="13.109375" style="1"/>
  </cols>
  <sheetData>
    <row r="1" spans="1:33" ht="26.25" customHeight="1" x14ac:dyDescent="0.3">
      <c r="J1" s="10">
        <v>1</v>
      </c>
      <c r="K1" s="10">
        <v>2</v>
      </c>
      <c r="L1" s="10">
        <v>3</v>
      </c>
      <c r="M1" s="10">
        <v>4</v>
      </c>
      <c r="N1" s="10">
        <v>5</v>
      </c>
      <c r="O1" s="10">
        <v>6</v>
      </c>
      <c r="P1" s="10">
        <v>7</v>
      </c>
      <c r="Q1" s="10">
        <v>8</v>
      </c>
      <c r="R1" s="10">
        <v>9</v>
      </c>
      <c r="S1" s="10">
        <v>10</v>
      </c>
      <c r="T1" s="10">
        <v>11</v>
      </c>
      <c r="U1" s="10">
        <v>12</v>
      </c>
      <c r="V1" s="10">
        <v>1</v>
      </c>
      <c r="W1" s="10">
        <v>2</v>
      </c>
      <c r="X1" s="10">
        <v>3</v>
      </c>
      <c r="Y1" s="10">
        <v>4</v>
      </c>
      <c r="Z1" s="10">
        <v>5</v>
      </c>
      <c r="AA1" s="10">
        <v>6</v>
      </c>
      <c r="AB1" s="10">
        <v>7</v>
      </c>
      <c r="AC1" s="10">
        <v>8</v>
      </c>
      <c r="AD1" s="10">
        <v>9</v>
      </c>
      <c r="AE1" s="10">
        <v>10</v>
      </c>
      <c r="AF1" s="10">
        <v>11</v>
      </c>
      <c r="AG1" s="10">
        <v>12</v>
      </c>
    </row>
    <row r="2" spans="1:33" s="11" customFormat="1" ht="31.2" x14ac:dyDescent="0.3">
      <c r="A2" s="11" t="s">
        <v>5</v>
      </c>
      <c r="B2" s="17" t="s">
        <v>40</v>
      </c>
      <c r="C2" s="12" t="s">
        <v>42</v>
      </c>
      <c r="D2" s="12" t="s">
        <v>24</v>
      </c>
      <c r="E2" s="13">
        <v>4110</v>
      </c>
      <c r="F2" s="14"/>
      <c r="G2" s="14"/>
      <c r="H2" s="15">
        <v>42400</v>
      </c>
      <c r="I2" s="15">
        <v>42429</v>
      </c>
      <c r="J2" s="15">
        <v>42460</v>
      </c>
      <c r="K2" s="15">
        <v>42490</v>
      </c>
      <c r="L2" s="15">
        <v>42521</v>
      </c>
      <c r="M2" s="15">
        <v>42551</v>
      </c>
      <c r="N2" s="15">
        <v>42582</v>
      </c>
      <c r="O2" s="15">
        <v>42613</v>
      </c>
      <c r="P2" s="15">
        <v>42643</v>
      </c>
      <c r="Q2" s="15">
        <v>42674</v>
      </c>
      <c r="R2" s="15">
        <v>42704</v>
      </c>
      <c r="S2" s="15">
        <v>42735</v>
      </c>
      <c r="T2" s="15">
        <v>42766</v>
      </c>
      <c r="U2" s="15">
        <v>42794</v>
      </c>
      <c r="V2" s="15">
        <v>42825</v>
      </c>
      <c r="W2" s="15">
        <v>42855</v>
      </c>
      <c r="X2" s="15">
        <v>42886</v>
      </c>
      <c r="Y2" s="15">
        <v>42916</v>
      </c>
      <c r="Z2" s="15">
        <v>42947</v>
      </c>
      <c r="AA2" s="15">
        <v>42978</v>
      </c>
      <c r="AB2" s="15">
        <v>43008</v>
      </c>
      <c r="AC2" s="15">
        <v>43039</v>
      </c>
      <c r="AD2" s="15">
        <v>43069</v>
      </c>
      <c r="AE2" s="15">
        <v>43100</v>
      </c>
      <c r="AF2" s="15">
        <v>43131</v>
      </c>
      <c r="AG2" s="15">
        <v>43159</v>
      </c>
    </row>
    <row r="3" spans="1:33" ht="24.75" customHeight="1" x14ac:dyDescent="0.3">
      <c r="A3" s="1" t="s">
        <v>10</v>
      </c>
      <c r="B3" s="1" t="s">
        <v>3</v>
      </c>
      <c r="C3" s="1" t="s">
        <v>7</v>
      </c>
      <c r="D3" s="1" t="s">
        <v>25</v>
      </c>
      <c r="E3" s="2">
        <f>E$2/4</f>
        <v>1027.5</v>
      </c>
      <c r="F3" s="2">
        <f>E3/12</f>
        <v>85.625</v>
      </c>
      <c r="J3" s="2">
        <v>86</v>
      </c>
      <c r="K3" s="2">
        <f t="shared" ref="K3:T6" si="0">J3</f>
        <v>86</v>
      </c>
      <c r="L3" s="2">
        <f t="shared" si="0"/>
        <v>86</v>
      </c>
      <c r="M3" s="2">
        <f t="shared" si="0"/>
        <v>86</v>
      </c>
      <c r="N3" s="2">
        <f t="shared" si="0"/>
        <v>86</v>
      </c>
      <c r="O3" s="2">
        <f t="shared" si="0"/>
        <v>86</v>
      </c>
      <c r="P3" s="2">
        <f t="shared" si="0"/>
        <v>86</v>
      </c>
      <c r="Q3" s="2">
        <f t="shared" si="0"/>
        <v>86</v>
      </c>
      <c r="R3" s="2">
        <f t="shared" si="0"/>
        <v>86</v>
      </c>
      <c r="S3" s="2">
        <f t="shared" si="0"/>
        <v>86</v>
      </c>
      <c r="T3" s="2">
        <f t="shared" si="0"/>
        <v>86</v>
      </c>
      <c r="U3" s="7">
        <v>81.5</v>
      </c>
      <c r="V3" s="7">
        <v>81.5</v>
      </c>
      <c r="W3" s="2">
        <v>86</v>
      </c>
      <c r="X3" s="2">
        <v>86</v>
      </c>
      <c r="Y3" s="2">
        <v>86</v>
      </c>
      <c r="Z3" s="2">
        <v>86</v>
      </c>
      <c r="AA3" s="2">
        <v>86</v>
      </c>
      <c r="AB3" s="2">
        <v>86</v>
      </c>
      <c r="AC3" s="2">
        <v>86</v>
      </c>
      <c r="AD3" s="2">
        <v>86</v>
      </c>
      <c r="AE3" s="2">
        <v>86</v>
      </c>
      <c r="AF3" s="2">
        <v>86</v>
      </c>
      <c r="AG3" s="2">
        <v>86</v>
      </c>
    </row>
    <row r="4" spans="1:33" ht="24.75" customHeight="1" x14ac:dyDescent="0.3">
      <c r="A4" s="1" t="s">
        <v>11</v>
      </c>
      <c r="B4" s="1" t="s">
        <v>4</v>
      </c>
      <c r="C4" s="1" t="s">
        <v>7</v>
      </c>
      <c r="D4" s="1" t="s">
        <v>25</v>
      </c>
      <c r="E4" s="2">
        <f t="shared" ref="E4:E6" si="1">E$2/4</f>
        <v>1027.5</v>
      </c>
      <c r="F4" s="2">
        <f>E4/12</f>
        <v>85.625</v>
      </c>
      <c r="J4" s="2">
        <v>86</v>
      </c>
      <c r="K4" s="2">
        <f t="shared" si="0"/>
        <v>86</v>
      </c>
      <c r="L4" s="2">
        <f t="shared" si="0"/>
        <v>86</v>
      </c>
      <c r="M4" s="2">
        <f t="shared" si="0"/>
        <v>86</v>
      </c>
      <c r="N4" s="2">
        <f t="shared" si="0"/>
        <v>86</v>
      </c>
      <c r="O4" s="2">
        <f t="shared" si="0"/>
        <v>86</v>
      </c>
      <c r="P4" s="2">
        <f t="shared" si="0"/>
        <v>86</v>
      </c>
      <c r="Q4" s="2">
        <f t="shared" si="0"/>
        <v>86</v>
      </c>
      <c r="R4" s="2">
        <f t="shared" si="0"/>
        <v>86</v>
      </c>
      <c r="S4" s="2">
        <f t="shared" si="0"/>
        <v>86</v>
      </c>
      <c r="T4" s="2">
        <f t="shared" si="0"/>
        <v>86</v>
      </c>
      <c r="U4" s="7">
        <v>81.5</v>
      </c>
      <c r="V4" s="7">
        <v>81.5</v>
      </c>
      <c r="W4" s="2">
        <v>86</v>
      </c>
      <c r="X4" s="2">
        <v>86</v>
      </c>
      <c r="Y4" s="2">
        <v>86</v>
      </c>
      <c r="Z4" s="2">
        <v>86</v>
      </c>
      <c r="AA4" s="2">
        <v>86</v>
      </c>
      <c r="AB4" s="2">
        <v>86</v>
      </c>
      <c r="AC4" s="2">
        <v>86</v>
      </c>
      <c r="AD4" s="2">
        <v>86</v>
      </c>
      <c r="AE4" s="2">
        <v>86</v>
      </c>
      <c r="AF4" s="2">
        <v>86</v>
      </c>
      <c r="AG4" s="2">
        <v>86</v>
      </c>
    </row>
    <row r="5" spans="1:33" ht="24.75" customHeight="1" x14ac:dyDescent="0.3">
      <c r="A5" s="1" t="s">
        <v>30</v>
      </c>
      <c r="B5" s="1" t="s">
        <v>32</v>
      </c>
      <c r="C5" s="1" t="s">
        <v>7</v>
      </c>
      <c r="D5" s="1" t="s">
        <v>25</v>
      </c>
      <c r="E5" s="2">
        <f t="shared" si="1"/>
        <v>1027.5</v>
      </c>
      <c r="F5" s="2">
        <f>E5/12</f>
        <v>85.625</v>
      </c>
      <c r="J5" s="2">
        <v>86</v>
      </c>
      <c r="K5" s="2">
        <f t="shared" si="0"/>
        <v>86</v>
      </c>
      <c r="L5" s="2">
        <f t="shared" si="0"/>
        <v>86</v>
      </c>
      <c r="M5" s="2">
        <f t="shared" si="0"/>
        <v>86</v>
      </c>
      <c r="N5" s="2">
        <f t="shared" si="0"/>
        <v>86</v>
      </c>
      <c r="O5" s="2">
        <f t="shared" si="0"/>
        <v>86</v>
      </c>
      <c r="P5" s="2">
        <f t="shared" si="0"/>
        <v>86</v>
      </c>
      <c r="Q5" s="2">
        <f t="shared" si="0"/>
        <v>86</v>
      </c>
      <c r="R5" s="2">
        <f t="shared" si="0"/>
        <v>86</v>
      </c>
      <c r="S5" s="2">
        <f t="shared" si="0"/>
        <v>86</v>
      </c>
      <c r="T5" s="2">
        <f t="shared" si="0"/>
        <v>86</v>
      </c>
      <c r="U5" s="7">
        <v>81.5</v>
      </c>
      <c r="V5" s="7">
        <v>81.5</v>
      </c>
      <c r="W5" s="2">
        <v>86</v>
      </c>
      <c r="X5" s="2">
        <v>86</v>
      </c>
      <c r="Y5" s="2">
        <v>86</v>
      </c>
      <c r="Z5" s="2">
        <v>86</v>
      </c>
      <c r="AA5" s="2">
        <v>86</v>
      </c>
      <c r="AB5" s="2">
        <v>86</v>
      </c>
      <c r="AC5" s="2">
        <v>86</v>
      </c>
      <c r="AD5" s="2">
        <v>86</v>
      </c>
      <c r="AE5" s="2">
        <v>86</v>
      </c>
      <c r="AF5" s="2">
        <v>86</v>
      </c>
      <c r="AG5" s="2">
        <v>86</v>
      </c>
    </row>
    <row r="6" spans="1:33" ht="24.75" customHeight="1" x14ac:dyDescent="0.3">
      <c r="A6" s="1" t="s">
        <v>31</v>
      </c>
      <c r="B6" s="1" t="s">
        <v>33</v>
      </c>
      <c r="C6" s="1" t="s">
        <v>7</v>
      </c>
      <c r="D6" s="1" t="s">
        <v>25</v>
      </c>
      <c r="E6" s="2">
        <f t="shared" si="1"/>
        <v>1027.5</v>
      </c>
      <c r="F6" s="2">
        <f>E6/12</f>
        <v>85.625</v>
      </c>
      <c r="J6" s="2">
        <v>86</v>
      </c>
      <c r="K6" s="2">
        <f t="shared" si="0"/>
        <v>86</v>
      </c>
      <c r="L6" s="2">
        <f t="shared" si="0"/>
        <v>86</v>
      </c>
      <c r="M6" s="2">
        <f t="shared" si="0"/>
        <v>86</v>
      </c>
      <c r="N6" s="2">
        <f t="shared" si="0"/>
        <v>86</v>
      </c>
      <c r="O6" s="2">
        <f t="shared" si="0"/>
        <v>86</v>
      </c>
      <c r="P6" s="2">
        <f t="shared" si="0"/>
        <v>86</v>
      </c>
      <c r="Q6" s="2">
        <f t="shared" si="0"/>
        <v>86</v>
      </c>
      <c r="R6" s="2">
        <f t="shared" si="0"/>
        <v>86</v>
      </c>
      <c r="S6" s="2">
        <f t="shared" si="0"/>
        <v>86</v>
      </c>
      <c r="T6" s="2">
        <f t="shared" si="0"/>
        <v>86</v>
      </c>
      <c r="U6" s="7">
        <v>81.5</v>
      </c>
      <c r="V6" s="7">
        <v>81.5</v>
      </c>
      <c r="W6" s="2">
        <v>86</v>
      </c>
      <c r="X6" s="2">
        <v>86</v>
      </c>
      <c r="Y6" s="2">
        <v>86</v>
      </c>
      <c r="Z6" s="2">
        <v>86</v>
      </c>
      <c r="AA6" s="2">
        <v>86</v>
      </c>
      <c r="AB6" s="2">
        <v>86</v>
      </c>
      <c r="AC6" s="2">
        <v>86</v>
      </c>
      <c r="AD6" s="2">
        <v>86</v>
      </c>
      <c r="AE6" s="2">
        <v>86</v>
      </c>
      <c r="AF6" s="2">
        <v>86</v>
      </c>
      <c r="AG6" s="2">
        <v>86</v>
      </c>
    </row>
    <row r="7" spans="1:33" ht="24.75" customHeight="1" thickBot="1" x14ac:dyDescent="0.35">
      <c r="F7" s="2">
        <f>SUM(F3:F6)</f>
        <v>342.5</v>
      </c>
      <c r="H7" s="6"/>
      <c r="I7" s="6"/>
      <c r="J7" s="6">
        <f>SUM(J3:J6)</f>
        <v>344</v>
      </c>
      <c r="K7" s="6">
        <f t="shared" ref="K7:U7" si="2">SUM(K3:K6)</f>
        <v>344</v>
      </c>
      <c r="L7" s="6">
        <f t="shared" si="2"/>
        <v>344</v>
      </c>
      <c r="M7" s="6">
        <f t="shared" si="2"/>
        <v>344</v>
      </c>
      <c r="N7" s="6">
        <f t="shared" si="2"/>
        <v>344</v>
      </c>
      <c r="O7" s="6">
        <f t="shared" si="2"/>
        <v>344</v>
      </c>
      <c r="P7" s="6">
        <f t="shared" si="2"/>
        <v>344</v>
      </c>
      <c r="Q7" s="6">
        <f t="shared" si="2"/>
        <v>344</v>
      </c>
      <c r="R7" s="6">
        <f t="shared" si="2"/>
        <v>344</v>
      </c>
      <c r="S7" s="6">
        <f t="shared" si="2"/>
        <v>344</v>
      </c>
      <c r="T7" s="6">
        <f t="shared" si="2"/>
        <v>344</v>
      </c>
      <c r="U7" s="6">
        <f t="shared" si="2"/>
        <v>326</v>
      </c>
      <c r="V7" s="6">
        <f>SUM(V3:V6)</f>
        <v>326</v>
      </c>
      <c r="W7" s="6">
        <f t="shared" ref="W7:AG7" si="3">SUM(W3:W6)</f>
        <v>344</v>
      </c>
      <c r="X7" s="6">
        <f t="shared" si="3"/>
        <v>344</v>
      </c>
      <c r="Y7" s="6">
        <f t="shared" si="3"/>
        <v>344</v>
      </c>
      <c r="Z7" s="6">
        <f t="shared" si="3"/>
        <v>344</v>
      </c>
      <c r="AA7" s="6">
        <f t="shared" si="3"/>
        <v>344</v>
      </c>
      <c r="AB7" s="6">
        <f t="shared" si="3"/>
        <v>344</v>
      </c>
      <c r="AC7" s="6">
        <f t="shared" si="3"/>
        <v>344</v>
      </c>
      <c r="AD7" s="6">
        <f t="shared" si="3"/>
        <v>344</v>
      </c>
      <c r="AE7" s="6">
        <f t="shared" si="3"/>
        <v>344</v>
      </c>
      <c r="AF7" s="6">
        <f t="shared" si="3"/>
        <v>344</v>
      </c>
      <c r="AG7" s="6">
        <f t="shared" si="3"/>
        <v>344</v>
      </c>
    </row>
    <row r="8" spans="1:33" ht="24.75" customHeight="1" thickTop="1" x14ac:dyDescent="0.3">
      <c r="S8" s="7"/>
    </row>
    <row r="9" spans="1:33" ht="24.75" customHeight="1" x14ac:dyDescent="0.3">
      <c r="H9" s="10">
        <v>1</v>
      </c>
      <c r="I9" s="10">
        <v>2</v>
      </c>
      <c r="J9" s="10">
        <v>3</v>
      </c>
      <c r="K9" s="10">
        <v>4</v>
      </c>
      <c r="L9" s="10">
        <v>5</v>
      </c>
      <c r="M9" s="10">
        <v>6</v>
      </c>
      <c r="N9" s="10">
        <v>7</v>
      </c>
      <c r="O9" s="10">
        <v>8</v>
      </c>
      <c r="P9" s="10">
        <v>9</v>
      </c>
      <c r="Q9" s="10">
        <v>10</v>
      </c>
      <c r="R9" s="10">
        <v>11</v>
      </c>
      <c r="S9" s="10">
        <v>12</v>
      </c>
      <c r="T9" s="10">
        <v>1</v>
      </c>
      <c r="U9" s="10">
        <v>2</v>
      </c>
      <c r="V9" s="10">
        <v>3</v>
      </c>
      <c r="W9" s="10">
        <v>4</v>
      </c>
      <c r="X9" s="10">
        <v>5</v>
      </c>
      <c r="Y9" s="10">
        <v>6</v>
      </c>
      <c r="Z9" s="10">
        <v>7</v>
      </c>
      <c r="AA9" s="10">
        <v>8</v>
      </c>
      <c r="AB9" s="10">
        <v>9</v>
      </c>
      <c r="AC9" s="10">
        <v>10</v>
      </c>
      <c r="AD9" s="10">
        <v>11</v>
      </c>
      <c r="AE9" s="10">
        <v>12</v>
      </c>
    </row>
    <row r="10" spans="1:33" s="11" customFormat="1" ht="31.2" x14ac:dyDescent="0.3">
      <c r="A10" s="11" t="s">
        <v>5</v>
      </c>
      <c r="B10" s="11" t="s">
        <v>0</v>
      </c>
      <c r="C10" s="12"/>
      <c r="D10" s="12" t="s">
        <v>24</v>
      </c>
      <c r="E10" s="13"/>
      <c r="F10" s="14"/>
      <c r="G10" s="14"/>
      <c r="H10" s="15">
        <v>42400</v>
      </c>
      <c r="I10" s="15">
        <v>42429</v>
      </c>
      <c r="J10" s="15">
        <v>42460</v>
      </c>
      <c r="K10" s="15">
        <v>42490</v>
      </c>
      <c r="L10" s="15">
        <v>42521</v>
      </c>
      <c r="M10" s="15">
        <v>42551</v>
      </c>
      <c r="N10" s="15">
        <v>42582</v>
      </c>
      <c r="O10" s="15">
        <v>42613</v>
      </c>
      <c r="P10" s="15">
        <v>42643</v>
      </c>
      <c r="Q10" s="15">
        <v>42674</v>
      </c>
      <c r="R10" s="15">
        <v>42704</v>
      </c>
      <c r="S10" s="15">
        <v>42735</v>
      </c>
      <c r="T10" s="15">
        <v>42766</v>
      </c>
      <c r="U10" s="16"/>
    </row>
    <row r="11" spans="1:33" ht="24.75" customHeight="1" x14ac:dyDescent="0.3">
      <c r="A11" s="1" t="s">
        <v>10</v>
      </c>
      <c r="B11" s="1" t="s">
        <v>3</v>
      </c>
      <c r="C11" s="1" t="s">
        <v>7</v>
      </c>
      <c r="D11" s="1" t="s">
        <v>25</v>
      </c>
      <c r="E11" s="2">
        <v>5678.95</v>
      </c>
      <c r="F11" s="2">
        <f>E11/12</f>
        <v>473.24583333333334</v>
      </c>
      <c r="H11" s="2">
        <v>617.20000000000005</v>
      </c>
      <c r="I11" s="2">
        <f t="shared" ref="I11:U17" si="4">H11</f>
        <v>617.20000000000005</v>
      </c>
      <c r="J11" s="2">
        <f t="shared" si="4"/>
        <v>617.20000000000005</v>
      </c>
      <c r="K11" s="2">
        <f t="shared" si="4"/>
        <v>617.20000000000005</v>
      </c>
      <c r="L11" s="2">
        <f t="shared" si="4"/>
        <v>617.20000000000005</v>
      </c>
      <c r="M11" s="2">
        <f t="shared" si="4"/>
        <v>617.20000000000005</v>
      </c>
      <c r="N11" s="2">
        <f t="shared" si="4"/>
        <v>617.20000000000005</v>
      </c>
      <c r="O11" s="2">
        <f t="shared" si="4"/>
        <v>617.20000000000005</v>
      </c>
      <c r="P11" s="2">
        <f t="shared" si="4"/>
        <v>617.20000000000005</v>
      </c>
      <c r="Q11" s="2">
        <f t="shared" si="4"/>
        <v>617.20000000000005</v>
      </c>
      <c r="R11" s="2">
        <f t="shared" si="4"/>
        <v>617.20000000000005</v>
      </c>
      <c r="S11" s="7">
        <v>617</v>
      </c>
      <c r="T11" s="7">
        <v>475.95</v>
      </c>
      <c r="U11" s="2">
        <v>473</v>
      </c>
      <c r="V11" s="2">
        <v>473</v>
      </c>
      <c r="W11" s="2">
        <v>473</v>
      </c>
      <c r="X11" s="2">
        <v>473</v>
      </c>
      <c r="Y11" s="2">
        <v>473</v>
      </c>
      <c r="Z11" s="2">
        <v>473</v>
      </c>
      <c r="AA11" s="2">
        <v>473</v>
      </c>
      <c r="AB11" s="2">
        <v>473</v>
      </c>
      <c r="AC11" s="2">
        <v>473</v>
      </c>
      <c r="AD11" s="2">
        <v>473</v>
      </c>
      <c r="AE11" s="2">
        <v>473</v>
      </c>
      <c r="AF11" s="4">
        <f>SUM(T11:AE11)</f>
        <v>5678.95</v>
      </c>
    </row>
    <row r="12" spans="1:33" ht="24.75" customHeight="1" x14ac:dyDescent="0.3">
      <c r="A12" s="1" t="s">
        <v>11</v>
      </c>
      <c r="B12" s="1" t="s">
        <v>4</v>
      </c>
      <c r="C12" s="1" t="s">
        <v>7</v>
      </c>
      <c r="D12" s="1" t="s">
        <v>25</v>
      </c>
      <c r="E12" s="2">
        <v>5712.44</v>
      </c>
      <c r="F12" s="2">
        <f>E12/12</f>
        <v>476.03666666666663</v>
      </c>
      <c r="H12" s="2">
        <v>617.20000000000005</v>
      </c>
      <c r="I12" s="2">
        <f t="shared" si="4"/>
        <v>617.20000000000005</v>
      </c>
      <c r="J12" s="2">
        <f t="shared" si="4"/>
        <v>617.20000000000005</v>
      </c>
      <c r="K12" s="2">
        <f t="shared" si="4"/>
        <v>617.20000000000005</v>
      </c>
      <c r="L12" s="2">
        <f t="shared" si="4"/>
        <v>617.20000000000005</v>
      </c>
      <c r="M12" s="2">
        <f t="shared" si="4"/>
        <v>617.20000000000005</v>
      </c>
      <c r="N12" s="2">
        <f t="shared" si="4"/>
        <v>617.20000000000005</v>
      </c>
      <c r="O12" s="2">
        <f t="shared" si="4"/>
        <v>617.20000000000005</v>
      </c>
      <c r="P12" s="2">
        <f t="shared" si="4"/>
        <v>617.20000000000005</v>
      </c>
      <c r="Q12" s="2">
        <f t="shared" si="4"/>
        <v>617.20000000000005</v>
      </c>
      <c r="R12" s="2">
        <f t="shared" si="4"/>
        <v>617.20000000000005</v>
      </c>
      <c r="S12" s="7">
        <v>617</v>
      </c>
      <c r="T12" s="7">
        <v>476.44</v>
      </c>
      <c r="U12" s="2">
        <v>476</v>
      </c>
      <c r="V12" s="2">
        <v>476</v>
      </c>
      <c r="W12" s="2">
        <v>476</v>
      </c>
      <c r="X12" s="2">
        <v>476</v>
      </c>
      <c r="Y12" s="2">
        <v>476</v>
      </c>
      <c r="Z12" s="2">
        <v>476</v>
      </c>
      <c r="AA12" s="2">
        <v>476</v>
      </c>
      <c r="AB12" s="2">
        <v>476</v>
      </c>
      <c r="AC12" s="2">
        <v>476</v>
      </c>
      <c r="AD12" s="2">
        <v>476</v>
      </c>
      <c r="AE12" s="2">
        <v>476</v>
      </c>
      <c r="AF12" s="4">
        <f>SUM(T12:AE12)</f>
        <v>5712.4400000000005</v>
      </c>
    </row>
    <row r="13" spans="1:33" ht="24.75" customHeight="1" x14ac:dyDescent="0.3">
      <c r="S13" s="7"/>
    </row>
    <row r="14" spans="1:33" ht="24.75" customHeight="1" x14ac:dyDescent="0.3">
      <c r="K14" s="10">
        <v>1</v>
      </c>
      <c r="L14" s="10">
        <v>2</v>
      </c>
      <c r="M14" s="10">
        <v>3</v>
      </c>
      <c r="N14" s="10">
        <v>4</v>
      </c>
      <c r="O14" s="10">
        <v>5</v>
      </c>
      <c r="P14" s="10">
        <v>6</v>
      </c>
      <c r="Q14" s="10">
        <v>7</v>
      </c>
      <c r="R14" s="10">
        <v>8</v>
      </c>
      <c r="S14" s="10">
        <v>9</v>
      </c>
      <c r="T14" s="10">
        <v>10</v>
      </c>
      <c r="U14" s="10">
        <v>11</v>
      </c>
      <c r="V14" s="10">
        <v>12</v>
      </c>
      <c r="W14" s="10" t="s">
        <v>41</v>
      </c>
    </row>
    <row r="15" spans="1:33" s="11" customFormat="1" ht="24.75" customHeight="1" x14ac:dyDescent="0.3">
      <c r="E15" s="14"/>
      <c r="F15" s="14"/>
      <c r="G15" s="14"/>
      <c r="H15" s="14"/>
      <c r="I15" s="14"/>
      <c r="J15" s="14"/>
      <c r="K15" s="15">
        <v>42490</v>
      </c>
      <c r="L15" s="15">
        <v>42521</v>
      </c>
      <c r="M15" s="15">
        <v>42551</v>
      </c>
      <c r="N15" s="15">
        <v>42582</v>
      </c>
      <c r="O15" s="15">
        <v>42613</v>
      </c>
      <c r="P15" s="15">
        <v>42643</v>
      </c>
      <c r="Q15" s="15">
        <v>42674</v>
      </c>
      <c r="R15" s="15">
        <v>42704</v>
      </c>
      <c r="S15" s="15">
        <v>42735</v>
      </c>
      <c r="T15" s="15">
        <v>42766</v>
      </c>
      <c r="U15" s="15">
        <v>42794</v>
      </c>
      <c r="V15" s="15">
        <v>42825</v>
      </c>
      <c r="W15" s="14">
        <f>SUM(W16:W17)</f>
        <v>14158.5</v>
      </c>
    </row>
    <row r="16" spans="1:33" ht="24.75" customHeight="1" x14ac:dyDescent="0.3">
      <c r="A16" s="1" t="s">
        <v>30</v>
      </c>
      <c r="B16" s="1" t="s">
        <v>32</v>
      </c>
      <c r="C16" s="1" t="s">
        <v>7</v>
      </c>
      <c r="D16" s="1" t="s">
        <v>25</v>
      </c>
      <c r="E16" s="2">
        <v>7079.25</v>
      </c>
      <c r="F16" s="2">
        <f>E16/12</f>
        <v>589.9375</v>
      </c>
      <c r="K16" s="2">
        <v>590</v>
      </c>
      <c r="L16" s="2">
        <f t="shared" si="4"/>
        <v>590</v>
      </c>
      <c r="M16" s="2">
        <f t="shared" si="4"/>
        <v>590</v>
      </c>
      <c r="N16" s="2">
        <f t="shared" si="4"/>
        <v>590</v>
      </c>
      <c r="O16" s="2">
        <f t="shared" si="4"/>
        <v>590</v>
      </c>
      <c r="P16" s="2">
        <f t="shared" si="4"/>
        <v>590</v>
      </c>
      <c r="Q16" s="2">
        <f t="shared" si="4"/>
        <v>590</v>
      </c>
      <c r="R16" s="2">
        <f t="shared" si="4"/>
        <v>590</v>
      </c>
      <c r="S16" s="2">
        <f t="shared" si="4"/>
        <v>590</v>
      </c>
      <c r="T16" s="2">
        <f t="shared" si="4"/>
        <v>590</v>
      </c>
      <c r="U16" s="2">
        <f t="shared" si="4"/>
        <v>590</v>
      </c>
      <c r="V16" s="7">
        <v>589.25</v>
      </c>
      <c r="W16" s="2">
        <f>SUM(K16:V16)</f>
        <v>7079.25</v>
      </c>
    </row>
    <row r="17" spans="1:23" ht="24.75" customHeight="1" x14ac:dyDescent="0.3">
      <c r="A17" s="1" t="s">
        <v>31</v>
      </c>
      <c r="B17" s="1" t="s">
        <v>33</v>
      </c>
      <c r="C17" s="1" t="s">
        <v>7</v>
      </c>
      <c r="D17" s="1" t="s">
        <v>25</v>
      </c>
      <c r="E17" s="2">
        <v>7079.25</v>
      </c>
      <c r="F17" s="2">
        <f>E17/12</f>
        <v>589.9375</v>
      </c>
      <c r="K17" s="2">
        <v>590</v>
      </c>
      <c r="L17" s="2">
        <f t="shared" si="4"/>
        <v>590</v>
      </c>
      <c r="M17" s="2">
        <f t="shared" si="4"/>
        <v>590</v>
      </c>
      <c r="N17" s="2">
        <f t="shared" si="4"/>
        <v>590</v>
      </c>
      <c r="O17" s="2">
        <f t="shared" si="4"/>
        <v>590</v>
      </c>
      <c r="P17" s="2">
        <f t="shared" si="4"/>
        <v>590</v>
      </c>
      <c r="Q17" s="2">
        <f t="shared" si="4"/>
        <v>590</v>
      </c>
      <c r="R17" s="2">
        <f t="shared" si="4"/>
        <v>590</v>
      </c>
      <c r="S17" s="2">
        <f t="shared" si="4"/>
        <v>590</v>
      </c>
      <c r="T17" s="2">
        <f t="shared" si="4"/>
        <v>590</v>
      </c>
      <c r="U17" s="2">
        <f t="shared" si="4"/>
        <v>590</v>
      </c>
      <c r="V17" s="7">
        <v>589.25</v>
      </c>
      <c r="W17" s="2">
        <f>SUM(K17:V17)</f>
        <v>7079.25</v>
      </c>
    </row>
    <row r="19" spans="1:23" s="11" customFormat="1" ht="27" customHeight="1" x14ac:dyDescent="0.3">
      <c r="A19" s="11" t="s">
        <v>8</v>
      </c>
      <c r="B19" s="11" t="s">
        <v>1</v>
      </c>
      <c r="C19" s="12"/>
      <c r="D19" s="12"/>
      <c r="E19" s="13"/>
      <c r="F19" s="14"/>
      <c r="G19" s="14"/>
      <c r="H19" s="15">
        <v>42400</v>
      </c>
      <c r="I19" s="15">
        <v>42429</v>
      </c>
      <c r="J19" s="15">
        <v>42460</v>
      </c>
      <c r="K19" s="15">
        <v>42490</v>
      </c>
      <c r="L19" s="15">
        <v>42521</v>
      </c>
      <c r="M19" s="15">
        <v>42551</v>
      </c>
      <c r="N19" s="15">
        <v>42582</v>
      </c>
      <c r="O19" s="15">
        <v>42613</v>
      </c>
      <c r="P19" s="15">
        <v>42643</v>
      </c>
      <c r="Q19" s="15">
        <v>42674</v>
      </c>
      <c r="R19" s="15">
        <v>42704</v>
      </c>
      <c r="S19" s="15">
        <v>42735</v>
      </c>
      <c r="T19" s="15">
        <v>42766</v>
      </c>
      <c r="U19" s="15">
        <v>42794</v>
      </c>
      <c r="V19" s="15">
        <v>42825</v>
      </c>
    </row>
    <row r="20" spans="1:23" ht="24.75" customHeight="1" x14ac:dyDescent="0.3">
      <c r="A20" s="1" t="s">
        <v>12</v>
      </c>
      <c r="B20" s="1" t="s">
        <v>3</v>
      </c>
      <c r="C20" s="1" t="s">
        <v>7</v>
      </c>
      <c r="D20" s="1" t="s">
        <v>23</v>
      </c>
      <c r="E20" s="2">
        <v>1391</v>
      </c>
      <c r="F20" s="2">
        <f>E20/6</f>
        <v>231.83333333333334</v>
      </c>
      <c r="H20" s="2">
        <v>232</v>
      </c>
      <c r="I20" s="2">
        <f t="shared" ref="I20:N23" si="5">H20</f>
        <v>232</v>
      </c>
      <c r="J20" s="2">
        <f t="shared" si="5"/>
        <v>232</v>
      </c>
      <c r="K20" s="2">
        <f t="shared" si="5"/>
        <v>232</v>
      </c>
      <c r="L20" s="2">
        <f t="shared" si="5"/>
        <v>232</v>
      </c>
      <c r="M20" s="14">
        <v>231</v>
      </c>
      <c r="N20" s="2">
        <v>223</v>
      </c>
      <c r="O20" s="2">
        <f t="shared" ref="O20:U23" si="6">N20</f>
        <v>223</v>
      </c>
      <c r="P20" s="2">
        <f t="shared" si="6"/>
        <v>223</v>
      </c>
      <c r="Q20" s="2">
        <f t="shared" si="6"/>
        <v>223</v>
      </c>
      <c r="R20" s="2">
        <f t="shared" si="6"/>
        <v>223</v>
      </c>
      <c r="S20" s="14">
        <v>223</v>
      </c>
      <c r="T20" s="2">
        <v>0</v>
      </c>
      <c r="U20" s="2">
        <v>0</v>
      </c>
      <c r="V20" s="2">
        <v>0</v>
      </c>
      <c r="W20" s="2">
        <f>SUM(H20:V20)</f>
        <v>2729</v>
      </c>
    </row>
    <row r="21" spans="1:23" ht="24.75" customHeight="1" x14ac:dyDescent="0.3">
      <c r="A21" s="1" t="s">
        <v>13</v>
      </c>
      <c r="B21" s="1" t="s">
        <v>4</v>
      </c>
      <c r="C21" s="1" t="s">
        <v>7</v>
      </c>
      <c r="D21" s="1" t="s">
        <v>23</v>
      </c>
      <c r="E21" s="2">
        <v>1391</v>
      </c>
      <c r="F21" s="2">
        <f>E21/6</f>
        <v>231.83333333333334</v>
      </c>
      <c r="H21" s="2">
        <v>232</v>
      </c>
      <c r="I21" s="2">
        <f t="shared" si="5"/>
        <v>232</v>
      </c>
      <c r="J21" s="2">
        <f t="shared" si="5"/>
        <v>232</v>
      </c>
      <c r="K21" s="2">
        <f t="shared" si="5"/>
        <v>232</v>
      </c>
      <c r="L21" s="2">
        <f t="shared" si="5"/>
        <v>232</v>
      </c>
      <c r="M21" s="14">
        <v>231</v>
      </c>
      <c r="N21" s="2">
        <v>223</v>
      </c>
      <c r="O21" s="2">
        <f t="shared" si="6"/>
        <v>223</v>
      </c>
      <c r="P21" s="2">
        <f t="shared" si="6"/>
        <v>223</v>
      </c>
      <c r="Q21" s="2">
        <f t="shared" si="6"/>
        <v>223</v>
      </c>
      <c r="R21" s="2">
        <f t="shared" si="6"/>
        <v>223</v>
      </c>
      <c r="S21" s="14">
        <v>223</v>
      </c>
      <c r="T21" s="2">
        <v>0</v>
      </c>
      <c r="U21" s="2">
        <v>0</v>
      </c>
      <c r="V21" s="2">
        <v>0</v>
      </c>
      <c r="W21" s="2">
        <f>SUM(H21:V21)</f>
        <v>2729</v>
      </c>
    </row>
    <row r="22" spans="1:23" ht="24.75" customHeight="1" x14ac:dyDescent="0.3">
      <c r="A22" s="1" t="s">
        <v>34</v>
      </c>
      <c r="B22" s="1" t="s">
        <v>32</v>
      </c>
      <c r="C22" s="1" t="s">
        <v>7</v>
      </c>
      <c r="D22" s="1" t="s">
        <v>25</v>
      </c>
      <c r="E22" s="2">
        <v>1391</v>
      </c>
      <c r="F22" s="2">
        <f>E22/6</f>
        <v>231.83333333333334</v>
      </c>
      <c r="H22" s="2">
        <v>0</v>
      </c>
      <c r="I22" s="2">
        <v>0</v>
      </c>
      <c r="J22" s="2">
        <v>0</v>
      </c>
      <c r="K22" s="2">
        <v>232</v>
      </c>
      <c r="L22" s="2">
        <f t="shared" si="5"/>
        <v>232</v>
      </c>
      <c r="M22" s="2">
        <f t="shared" si="5"/>
        <v>232</v>
      </c>
      <c r="N22" s="2">
        <f t="shared" si="5"/>
        <v>232</v>
      </c>
      <c r="O22" s="2">
        <f t="shared" si="6"/>
        <v>232</v>
      </c>
      <c r="P22" s="14">
        <v>231</v>
      </c>
      <c r="Q22" s="2">
        <v>218</v>
      </c>
      <c r="R22" s="2">
        <f t="shared" si="6"/>
        <v>218</v>
      </c>
      <c r="S22" s="2">
        <f t="shared" si="6"/>
        <v>218</v>
      </c>
      <c r="T22" s="2">
        <f t="shared" si="6"/>
        <v>218</v>
      </c>
      <c r="U22" s="2">
        <f t="shared" si="6"/>
        <v>218</v>
      </c>
      <c r="V22" s="20">
        <v>217</v>
      </c>
      <c r="W22" s="2">
        <f>SUM(K22:V22)</f>
        <v>2698</v>
      </c>
    </row>
    <row r="23" spans="1:23" ht="24.75" customHeight="1" x14ac:dyDescent="0.3">
      <c r="A23" s="1" t="s">
        <v>35</v>
      </c>
      <c r="B23" s="1" t="s">
        <v>33</v>
      </c>
      <c r="C23" s="1" t="s">
        <v>7</v>
      </c>
      <c r="D23" s="1" t="s">
        <v>25</v>
      </c>
      <c r="E23" s="2">
        <v>1391</v>
      </c>
      <c r="F23" s="2">
        <f>E23/6</f>
        <v>231.83333333333334</v>
      </c>
      <c r="H23" s="2">
        <v>0</v>
      </c>
      <c r="I23" s="2">
        <v>0</v>
      </c>
      <c r="J23" s="2">
        <v>0</v>
      </c>
      <c r="K23" s="2">
        <v>232</v>
      </c>
      <c r="L23" s="2">
        <f t="shared" si="5"/>
        <v>232</v>
      </c>
      <c r="M23" s="2">
        <f t="shared" si="5"/>
        <v>232</v>
      </c>
      <c r="N23" s="2">
        <f t="shared" si="5"/>
        <v>232</v>
      </c>
      <c r="O23" s="2">
        <f t="shared" si="6"/>
        <v>232</v>
      </c>
      <c r="P23" s="14">
        <v>231</v>
      </c>
      <c r="Q23" s="2">
        <v>218</v>
      </c>
      <c r="R23" s="2">
        <f t="shared" si="6"/>
        <v>218</v>
      </c>
      <c r="S23" s="2">
        <f t="shared" si="6"/>
        <v>218</v>
      </c>
      <c r="T23" s="2">
        <f t="shared" si="6"/>
        <v>218</v>
      </c>
      <c r="U23" s="2">
        <f t="shared" si="6"/>
        <v>218</v>
      </c>
      <c r="V23" s="20">
        <v>217</v>
      </c>
      <c r="W23" s="2">
        <f>SUM(K23:V23)</f>
        <v>2698</v>
      </c>
    </row>
    <row r="24" spans="1:23" ht="24.75" customHeight="1" thickBot="1" x14ac:dyDescent="0.35">
      <c r="H24" s="6">
        <f>SUM(H20:H23)</f>
        <v>464</v>
      </c>
      <c r="I24" s="6">
        <f t="shared" ref="I24:V24" si="7">SUM(I20:I23)</f>
        <v>464</v>
      </c>
      <c r="J24" s="6">
        <f t="shared" si="7"/>
        <v>464</v>
      </c>
      <c r="K24" s="6">
        <f t="shared" si="7"/>
        <v>928</v>
      </c>
      <c r="L24" s="6">
        <f t="shared" si="7"/>
        <v>928</v>
      </c>
      <c r="M24" s="6">
        <f t="shared" si="7"/>
        <v>926</v>
      </c>
      <c r="N24" s="6">
        <f t="shared" si="7"/>
        <v>910</v>
      </c>
      <c r="O24" s="6">
        <f t="shared" si="7"/>
        <v>910</v>
      </c>
      <c r="P24" s="6">
        <f t="shared" si="7"/>
        <v>908</v>
      </c>
      <c r="Q24" s="6">
        <f t="shared" si="7"/>
        <v>882</v>
      </c>
      <c r="R24" s="6">
        <f t="shared" si="7"/>
        <v>882</v>
      </c>
      <c r="S24" s="6">
        <f t="shared" si="7"/>
        <v>882</v>
      </c>
      <c r="T24" s="6">
        <f t="shared" si="7"/>
        <v>436</v>
      </c>
      <c r="U24" s="6">
        <f t="shared" si="7"/>
        <v>436</v>
      </c>
      <c r="V24" s="6">
        <f t="shared" si="7"/>
        <v>434</v>
      </c>
    </row>
    <row r="25" spans="1:23" ht="24.75" customHeight="1" thickTop="1" x14ac:dyDescent="0.3"/>
    <row r="26" spans="1:23" s="11" customFormat="1" ht="31.2" x14ac:dyDescent="0.3">
      <c r="A26" s="11" t="s">
        <v>9</v>
      </c>
      <c r="B26" s="11" t="s">
        <v>2</v>
      </c>
      <c r="C26" s="12" t="s">
        <v>29</v>
      </c>
      <c r="D26" s="12"/>
      <c r="E26" s="13"/>
      <c r="F26" s="14"/>
      <c r="G26" s="14"/>
      <c r="H26" s="15">
        <v>42400</v>
      </c>
      <c r="I26" s="15">
        <v>42429</v>
      </c>
      <c r="J26" s="15">
        <v>42460</v>
      </c>
      <c r="K26" s="15">
        <v>42490</v>
      </c>
      <c r="L26" s="15">
        <v>42521</v>
      </c>
      <c r="M26" s="15">
        <v>42551</v>
      </c>
      <c r="N26" s="15">
        <v>42582</v>
      </c>
      <c r="O26" s="15">
        <v>42613</v>
      </c>
      <c r="P26" s="15">
        <v>42643</v>
      </c>
      <c r="Q26" s="15">
        <v>42674</v>
      </c>
      <c r="R26" s="15">
        <v>42704</v>
      </c>
      <c r="S26" s="15">
        <v>42735</v>
      </c>
      <c r="T26" s="14"/>
    </row>
    <row r="27" spans="1:23" ht="24.75" customHeight="1" x14ac:dyDescent="0.3">
      <c r="A27" s="1" t="s">
        <v>14</v>
      </c>
      <c r="B27" s="1" t="s">
        <v>3</v>
      </c>
      <c r="C27" s="1" t="s">
        <v>7</v>
      </c>
      <c r="D27" s="1" t="s">
        <v>23</v>
      </c>
      <c r="E27" s="2">
        <v>400</v>
      </c>
      <c r="F27" s="2">
        <f>E27/6</f>
        <v>66.666666666666671</v>
      </c>
      <c r="H27" s="2">
        <v>67</v>
      </c>
      <c r="I27" s="2">
        <v>67</v>
      </c>
      <c r="J27" s="2">
        <v>67</v>
      </c>
      <c r="K27" s="2">
        <v>67</v>
      </c>
      <c r="L27" s="2">
        <v>67</v>
      </c>
      <c r="M27" s="2">
        <v>67</v>
      </c>
      <c r="T27" s="2">
        <f t="shared" ref="T27:T28" si="8">SUM(H27:S27)</f>
        <v>402</v>
      </c>
    </row>
    <row r="28" spans="1:23" ht="24.75" customHeight="1" x14ac:dyDescent="0.3">
      <c r="A28" s="1" t="s">
        <v>15</v>
      </c>
      <c r="B28" s="1" t="s">
        <v>4</v>
      </c>
      <c r="C28" s="1" t="s">
        <v>7</v>
      </c>
      <c r="D28" s="1" t="s">
        <v>23</v>
      </c>
      <c r="E28" s="2">
        <v>400</v>
      </c>
      <c r="F28" s="2">
        <f>E28/6</f>
        <v>66.666666666666671</v>
      </c>
      <c r="H28" s="2">
        <v>67</v>
      </c>
      <c r="I28" s="2">
        <v>67</v>
      </c>
      <c r="J28" s="2">
        <v>67</v>
      </c>
      <c r="K28" s="2">
        <v>67</v>
      </c>
      <c r="L28" s="2">
        <v>67</v>
      </c>
      <c r="M28" s="2">
        <v>67</v>
      </c>
      <c r="T28" s="2">
        <f t="shared" si="8"/>
        <v>402</v>
      </c>
    </row>
    <row r="31" spans="1:23" s="11" customFormat="1" ht="24.75" customHeight="1" x14ac:dyDescent="0.3">
      <c r="A31" s="18"/>
      <c r="B31" s="11" t="s">
        <v>18</v>
      </c>
      <c r="C31" s="19" t="s">
        <v>17</v>
      </c>
      <c r="D31" s="19"/>
      <c r="E31" s="19" t="s">
        <v>17</v>
      </c>
      <c r="F31" s="14"/>
      <c r="G31" s="14"/>
      <c r="H31" s="15">
        <v>42400</v>
      </c>
      <c r="I31" s="15">
        <v>42429</v>
      </c>
      <c r="J31" s="15">
        <v>42460</v>
      </c>
      <c r="K31" s="15">
        <v>42490</v>
      </c>
      <c r="L31" s="15">
        <v>42521</v>
      </c>
      <c r="M31" s="15">
        <v>42551</v>
      </c>
      <c r="N31" s="15">
        <v>42582</v>
      </c>
      <c r="O31" s="15">
        <v>42613</v>
      </c>
      <c r="P31" s="15">
        <v>42643</v>
      </c>
      <c r="Q31" s="15">
        <v>42674</v>
      </c>
      <c r="R31" s="15">
        <v>42704</v>
      </c>
      <c r="S31" s="15">
        <v>42735</v>
      </c>
      <c r="T31" s="14">
        <f>SUM(T34:T34)</f>
        <v>24811.431999999997</v>
      </c>
      <c r="U31" s="16">
        <f>F31-T31</f>
        <v>-24811.431999999997</v>
      </c>
    </row>
    <row r="32" spans="1:23" ht="24.75" customHeight="1" x14ac:dyDescent="0.3">
      <c r="A32" s="1" t="s">
        <v>26</v>
      </c>
      <c r="B32" s="1" t="s">
        <v>3</v>
      </c>
      <c r="C32" s="1" t="s">
        <v>7</v>
      </c>
      <c r="D32" s="5">
        <v>0.2</v>
      </c>
      <c r="E32" s="2">
        <v>139091</v>
      </c>
      <c r="F32" s="2">
        <f>$E32*20%/12</f>
        <v>2318.1833333333334</v>
      </c>
      <c r="H32" s="2">
        <f t="shared" ref="H32:S35" si="9">$E32*20%/12</f>
        <v>2318.1833333333334</v>
      </c>
      <c r="I32" s="2">
        <f t="shared" si="9"/>
        <v>2318.1833333333334</v>
      </c>
      <c r="J32" s="2">
        <f t="shared" si="9"/>
        <v>2318.1833333333334</v>
      </c>
      <c r="K32" s="2">
        <f t="shared" si="9"/>
        <v>2318.1833333333334</v>
      </c>
      <c r="L32" s="2">
        <f t="shared" si="9"/>
        <v>2318.1833333333334</v>
      </c>
      <c r="M32" s="2">
        <f t="shared" si="9"/>
        <v>2318.1833333333334</v>
      </c>
      <c r="N32" s="2">
        <f t="shared" si="9"/>
        <v>2318.1833333333334</v>
      </c>
      <c r="O32" s="2">
        <f t="shared" si="9"/>
        <v>2318.1833333333334</v>
      </c>
      <c r="P32" s="2">
        <f t="shared" si="9"/>
        <v>2318.1833333333334</v>
      </c>
      <c r="Q32" s="2">
        <f t="shared" si="9"/>
        <v>2318.1833333333334</v>
      </c>
      <c r="R32" s="2">
        <f t="shared" si="9"/>
        <v>2318.1833333333334</v>
      </c>
      <c r="S32" s="2">
        <f t="shared" si="9"/>
        <v>2318.1833333333334</v>
      </c>
      <c r="T32" s="2">
        <f>SUM(H32:S32)</f>
        <v>27818.200000000008</v>
      </c>
    </row>
    <row r="33" spans="1:21" ht="24.75" customHeight="1" x14ac:dyDescent="0.3">
      <c r="A33" s="1" t="s">
        <v>27</v>
      </c>
      <c r="B33" s="1" t="s">
        <v>4</v>
      </c>
      <c r="C33" s="1" t="s">
        <v>7</v>
      </c>
      <c r="D33" s="5">
        <v>0.2</v>
      </c>
      <c r="E33" s="2">
        <v>142247</v>
      </c>
      <c r="F33" s="2">
        <f>$E33*20%/12</f>
        <v>2370.7833333333333</v>
      </c>
      <c r="H33" s="2">
        <f t="shared" si="9"/>
        <v>2370.7833333333333</v>
      </c>
      <c r="I33" s="2">
        <f t="shared" si="9"/>
        <v>2370.7833333333333</v>
      </c>
      <c r="J33" s="2">
        <f t="shared" si="9"/>
        <v>2370.7833333333333</v>
      </c>
      <c r="K33" s="2">
        <f t="shared" si="9"/>
        <v>2370.7833333333333</v>
      </c>
      <c r="L33" s="2">
        <f t="shared" si="9"/>
        <v>2370.7833333333333</v>
      </c>
      <c r="M33" s="2">
        <f t="shared" si="9"/>
        <v>2370.7833333333333</v>
      </c>
      <c r="N33" s="2">
        <f t="shared" si="9"/>
        <v>2370.7833333333333</v>
      </c>
      <c r="O33" s="2">
        <f t="shared" si="9"/>
        <v>2370.7833333333333</v>
      </c>
      <c r="P33" s="2">
        <f t="shared" si="9"/>
        <v>2370.7833333333333</v>
      </c>
      <c r="Q33" s="2">
        <f t="shared" si="9"/>
        <v>2370.7833333333333</v>
      </c>
      <c r="R33" s="2">
        <f t="shared" si="9"/>
        <v>2370.7833333333333</v>
      </c>
      <c r="S33" s="2">
        <f t="shared" si="9"/>
        <v>2370.7833333333333</v>
      </c>
      <c r="T33" s="2">
        <f>SUM(H33:S33)</f>
        <v>28449.399999999998</v>
      </c>
    </row>
    <row r="34" spans="1:21" ht="24.75" customHeight="1" x14ac:dyDescent="0.3">
      <c r="A34" s="1" t="s">
        <v>36</v>
      </c>
      <c r="B34" s="1" t="s">
        <v>32</v>
      </c>
      <c r="C34" s="1" t="s">
        <v>7</v>
      </c>
      <c r="D34" s="5">
        <v>0.2</v>
      </c>
      <c r="E34" s="2">
        <v>124057.16</v>
      </c>
      <c r="F34" s="2">
        <f>$E34*20%/12</f>
        <v>2067.6193333333335</v>
      </c>
      <c r="H34" s="2">
        <f t="shared" si="9"/>
        <v>2067.6193333333335</v>
      </c>
      <c r="I34" s="2">
        <f t="shared" si="9"/>
        <v>2067.6193333333335</v>
      </c>
      <c r="J34" s="2">
        <f t="shared" si="9"/>
        <v>2067.6193333333335</v>
      </c>
      <c r="K34" s="2">
        <f t="shared" si="9"/>
        <v>2067.6193333333335</v>
      </c>
      <c r="L34" s="2">
        <f t="shared" si="9"/>
        <v>2067.6193333333335</v>
      </c>
      <c r="M34" s="2">
        <f t="shared" si="9"/>
        <v>2067.6193333333335</v>
      </c>
      <c r="N34" s="2">
        <f t="shared" si="9"/>
        <v>2067.6193333333335</v>
      </c>
      <c r="O34" s="2">
        <f t="shared" si="9"/>
        <v>2067.6193333333335</v>
      </c>
      <c r="P34" s="2">
        <f t="shared" si="9"/>
        <v>2067.6193333333335</v>
      </c>
      <c r="Q34" s="2">
        <f t="shared" si="9"/>
        <v>2067.6193333333335</v>
      </c>
      <c r="R34" s="2">
        <f t="shared" si="9"/>
        <v>2067.6193333333335</v>
      </c>
      <c r="S34" s="2">
        <f t="shared" si="9"/>
        <v>2067.6193333333335</v>
      </c>
      <c r="T34" s="2">
        <f>SUM(H34:S34)</f>
        <v>24811.431999999997</v>
      </c>
    </row>
    <row r="35" spans="1:21" ht="24.75" customHeight="1" x14ac:dyDescent="0.3">
      <c r="A35" s="1" t="s">
        <v>37</v>
      </c>
      <c r="B35" s="1" t="s">
        <v>33</v>
      </c>
      <c r="C35" s="1" t="s">
        <v>7</v>
      </c>
      <c r="D35" s="5">
        <v>0.2</v>
      </c>
      <c r="E35" s="2">
        <v>127434.7</v>
      </c>
      <c r="F35" s="2">
        <f>$E35*20%/12</f>
        <v>2123.9116666666669</v>
      </c>
      <c r="H35" s="2">
        <f t="shared" si="9"/>
        <v>2123.9116666666669</v>
      </c>
      <c r="I35" s="2">
        <f t="shared" si="9"/>
        <v>2123.9116666666669</v>
      </c>
      <c r="J35" s="2">
        <f t="shared" si="9"/>
        <v>2123.9116666666669</v>
      </c>
      <c r="K35" s="2">
        <f t="shared" si="9"/>
        <v>2123.9116666666669</v>
      </c>
      <c r="L35" s="2">
        <f t="shared" si="9"/>
        <v>2123.9116666666669</v>
      </c>
      <c r="M35" s="2">
        <f t="shared" si="9"/>
        <v>2123.9116666666669</v>
      </c>
      <c r="N35" s="2">
        <f t="shared" si="9"/>
        <v>2123.9116666666669</v>
      </c>
      <c r="O35" s="2">
        <f t="shared" si="9"/>
        <v>2123.9116666666669</v>
      </c>
      <c r="P35" s="2">
        <f t="shared" si="9"/>
        <v>2123.9116666666669</v>
      </c>
      <c r="Q35" s="2">
        <f t="shared" si="9"/>
        <v>2123.9116666666669</v>
      </c>
      <c r="R35" s="2">
        <f t="shared" si="9"/>
        <v>2123.9116666666669</v>
      </c>
      <c r="S35" s="2">
        <f t="shared" si="9"/>
        <v>2123.9116666666669</v>
      </c>
      <c r="T35" s="2">
        <f>SUM(H35:S35)</f>
        <v>25486.940000000002</v>
      </c>
    </row>
    <row r="36" spans="1:21" ht="24.75" customHeight="1" thickBot="1" x14ac:dyDescent="0.35">
      <c r="E36" s="6">
        <f>SUM(E32:E35)</f>
        <v>532829.86</v>
      </c>
    </row>
    <row r="37" spans="1:21" ht="24.75" customHeight="1" thickTop="1" x14ac:dyDescent="0.3">
      <c r="E37" s="8"/>
    </row>
    <row r="38" spans="1:21" s="11" customFormat="1" ht="24.75" customHeight="1" x14ac:dyDescent="0.3">
      <c r="E38" s="14"/>
      <c r="F38" s="14"/>
      <c r="G38" s="14"/>
      <c r="H38" s="15">
        <v>42400</v>
      </c>
      <c r="I38" s="15">
        <v>42429</v>
      </c>
      <c r="J38" s="15">
        <v>42460</v>
      </c>
      <c r="K38" s="15">
        <v>42490</v>
      </c>
      <c r="L38" s="15">
        <v>42521</v>
      </c>
      <c r="M38" s="15">
        <v>42551</v>
      </c>
      <c r="N38" s="15">
        <v>42582</v>
      </c>
      <c r="O38" s="15">
        <v>42613</v>
      </c>
      <c r="P38" s="15">
        <v>42643</v>
      </c>
      <c r="Q38" s="15">
        <v>42674</v>
      </c>
      <c r="R38" s="15">
        <v>42704</v>
      </c>
      <c r="S38" s="15">
        <v>42735</v>
      </c>
      <c r="T38" s="14"/>
    </row>
    <row r="39" spans="1:21" ht="24.75" customHeight="1" x14ac:dyDescent="0.3">
      <c r="A39" s="1" t="s">
        <v>19</v>
      </c>
      <c r="B39" s="1" t="s">
        <v>20</v>
      </c>
      <c r="E39" s="2">
        <v>2650</v>
      </c>
      <c r="F39" s="2">
        <f>$E39*20%/12</f>
        <v>44.166666666666664</v>
      </c>
      <c r="G39" s="2">
        <f t="shared" ref="G39:T39" si="10">$E39*20%/12</f>
        <v>44.166666666666664</v>
      </c>
      <c r="H39" s="2">
        <f t="shared" si="10"/>
        <v>44.166666666666664</v>
      </c>
      <c r="I39" s="2">
        <f t="shared" si="10"/>
        <v>44.166666666666664</v>
      </c>
      <c r="J39" s="2">
        <f t="shared" si="10"/>
        <v>44.166666666666664</v>
      </c>
      <c r="K39" s="2">
        <f t="shared" si="10"/>
        <v>44.166666666666664</v>
      </c>
      <c r="L39" s="2">
        <f t="shared" si="10"/>
        <v>44.166666666666664</v>
      </c>
      <c r="M39" s="2">
        <f t="shared" si="10"/>
        <v>44.166666666666664</v>
      </c>
      <c r="N39" s="2">
        <f t="shared" si="10"/>
        <v>44.166666666666664</v>
      </c>
      <c r="O39" s="2">
        <f t="shared" si="10"/>
        <v>44.166666666666664</v>
      </c>
      <c r="P39" s="2">
        <f t="shared" si="10"/>
        <v>44.166666666666664</v>
      </c>
      <c r="Q39" s="2">
        <f t="shared" si="10"/>
        <v>44.166666666666664</v>
      </c>
      <c r="R39" s="2">
        <f t="shared" si="10"/>
        <v>44.166666666666664</v>
      </c>
      <c r="S39" s="2">
        <f t="shared" si="10"/>
        <v>44.166666666666664</v>
      </c>
      <c r="T39" s="2">
        <f t="shared" si="10"/>
        <v>44.166666666666664</v>
      </c>
    </row>
    <row r="40" spans="1:21" ht="24.75" customHeight="1" x14ac:dyDescent="0.3">
      <c r="A40" s="1" t="s">
        <v>19</v>
      </c>
      <c r="B40" s="1" t="s">
        <v>21</v>
      </c>
      <c r="E40" s="2">
        <v>2588</v>
      </c>
      <c r="F40" s="2">
        <f t="shared" ref="F40:T43" si="11">$E40*20%/12</f>
        <v>43.133333333333333</v>
      </c>
      <c r="G40" s="2">
        <f t="shared" si="11"/>
        <v>43.133333333333333</v>
      </c>
      <c r="H40" s="2">
        <f t="shared" si="11"/>
        <v>43.133333333333333</v>
      </c>
      <c r="I40" s="2">
        <f t="shared" si="11"/>
        <v>43.133333333333333</v>
      </c>
      <c r="J40" s="2">
        <f t="shared" si="11"/>
        <v>43.133333333333333</v>
      </c>
      <c r="K40" s="2">
        <f t="shared" si="11"/>
        <v>43.133333333333333</v>
      </c>
      <c r="L40" s="2">
        <f t="shared" si="11"/>
        <v>43.133333333333333</v>
      </c>
      <c r="M40" s="2">
        <f t="shared" si="11"/>
        <v>43.133333333333333</v>
      </c>
      <c r="N40" s="2">
        <f t="shared" si="11"/>
        <v>43.133333333333333</v>
      </c>
      <c r="O40" s="2">
        <f t="shared" si="11"/>
        <v>43.133333333333333</v>
      </c>
      <c r="P40" s="2">
        <f t="shared" si="11"/>
        <v>43.133333333333333</v>
      </c>
      <c r="Q40" s="2">
        <f t="shared" si="11"/>
        <v>43.133333333333333</v>
      </c>
      <c r="R40" s="2">
        <f t="shared" si="11"/>
        <v>43.133333333333333</v>
      </c>
      <c r="S40" s="2">
        <f t="shared" si="11"/>
        <v>43.133333333333333</v>
      </c>
      <c r="T40" s="2">
        <f t="shared" si="11"/>
        <v>43.133333333333333</v>
      </c>
    </row>
    <row r="41" spans="1:21" ht="24.75" customHeight="1" x14ac:dyDescent="0.3">
      <c r="A41" s="1" t="s">
        <v>19</v>
      </c>
      <c r="B41" s="1" t="s">
        <v>22</v>
      </c>
      <c r="E41" s="2">
        <v>594</v>
      </c>
      <c r="F41" s="2">
        <f t="shared" si="11"/>
        <v>9.9</v>
      </c>
      <c r="G41" s="2">
        <f t="shared" si="11"/>
        <v>9.9</v>
      </c>
      <c r="H41" s="2">
        <f t="shared" si="11"/>
        <v>9.9</v>
      </c>
      <c r="I41" s="2">
        <f t="shared" si="11"/>
        <v>9.9</v>
      </c>
      <c r="J41" s="2">
        <f t="shared" si="11"/>
        <v>9.9</v>
      </c>
      <c r="K41" s="2">
        <f t="shared" si="11"/>
        <v>9.9</v>
      </c>
      <c r="L41" s="2">
        <f t="shared" si="11"/>
        <v>9.9</v>
      </c>
      <c r="M41" s="2">
        <f t="shared" si="11"/>
        <v>9.9</v>
      </c>
      <c r="N41" s="2">
        <f t="shared" si="11"/>
        <v>9.9</v>
      </c>
      <c r="O41" s="2">
        <f t="shared" si="11"/>
        <v>9.9</v>
      </c>
      <c r="P41" s="2">
        <f t="shared" si="11"/>
        <v>9.9</v>
      </c>
      <c r="Q41" s="2">
        <f t="shared" si="11"/>
        <v>9.9</v>
      </c>
      <c r="R41" s="2">
        <f t="shared" si="11"/>
        <v>9.9</v>
      </c>
      <c r="S41" s="2">
        <f t="shared" si="11"/>
        <v>9.9</v>
      </c>
      <c r="T41" s="2">
        <f t="shared" si="11"/>
        <v>9.9</v>
      </c>
    </row>
    <row r="42" spans="1:21" ht="24.75" customHeight="1" x14ac:dyDescent="0.3">
      <c r="A42" s="1" t="s">
        <v>19</v>
      </c>
      <c r="B42" s="1" t="s">
        <v>38</v>
      </c>
      <c r="C42" s="9" t="s">
        <v>39</v>
      </c>
      <c r="E42" s="2">
        <v>1000</v>
      </c>
      <c r="F42" s="2">
        <f t="shared" si="11"/>
        <v>16.666666666666668</v>
      </c>
      <c r="G42" s="2">
        <f t="shared" si="11"/>
        <v>16.666666666666668</v>
      </c>
      <c r="K42" s="2">
        <f t="shared" si="11"/>
        <v>16.666666666666668</v>
      </c>
      <c r="L42" s="2">
        <f t="shared" si="11"/>
        <v>16.666666666666668</v>
      </c>
      <c r="M42" s="2">
        <f t="shared" si="11"/>
        <v>16.666666666666668</v>
      </c>
      <c r="N42" s="2">
        <f t="shared" si="11"/>
        <v>16.666666666666668</v>
      </c>
      <c r="O42" s="2">
        <f t="shared" si="11"/>
        <v>16.666666666666668</v>
      </c>
      <c r="P42" s="2">
        <f t="shared" si="11"/>
        <v>16.666666666666668</v>
      </c>
      <c r="Q42" s="2">
        <f t="shared" si="11"/>
        <v>16.666666666666668</v>
      </c>
      <c r="R42" s="2">
        <f t="shared" si="11"/>
        <v>16.666666666666668</v>
      </c>
      <c r="S42" s="2">
        <f t="shared" si="11"/>
        <v>16.666666666666668</v>
      </c>
      <c r="T42" s="2">
        <f t="shared" si="11"/>
        <v>16.666666666666668</v>
      </c>
    </row>
    <row r="43" spans="1:21" ht="24.75" customHeight="1" x14ac:dyDescent="0.3">
      <c r="A43" s="1" t="s">
        <v>19</v>
      </c>
      <c r="B43" s="1" t="s">
        <v>43</v>
      </c>
      <c r="C43" s="9" t="s">
        <v>44</v>
      </c>
      <c r="E43" s="2">
        <v>34647.440000000002</v>
      </c>
      <c r="F43" s="2">
        <f t="shared" si="11"/>
        <v>577.45733333333339</v>
      </c>
      <c r="G43" s="2">
        <f t="shared" si="11"/>
        <v>577.45733333333339</v>
      </c>
      <c r="R43" s="2">
        <f t="shared" si="11"/>
        <v>577.45733333333339</v>
      </c>
      <c r="S43" s="2">
        <f t="shared" si="11"/>
        <v>577.45733333333339</v>
      </c>
      <c r="T43" s="2">
        <f t="shared" si="11"/>
        <v>577.45733333333339</v>
      </c>
    </row>
    <row r="44" spans="1:21" ht="24.75" customHeight="1" thickBot="1" x14ac:dyDescent="0.35">
      <c r="A44" s="1" t="s">
        <v>28</v>
      </c>
      <c r="D44" s="5">
        <v>0.2</v>
      </c>
      <c r="E44" s="6">
        <f>SUM(E39:E43)</f>
        <v>41479.440000000002</v>
      </c>
      <c r="F44" s="2">
        <f>SUM(F39:F43)</f>
        <v>691.32400000000007</v>
      </c>
      <c r="G44" s="2">
        <f t="shared" ref="G44:T44" si="12">SUM(G39:G43)</f>
        <v>691.32400000000007</v>
      </c>
      <c r="H44" s="6">
        <f t="shared" si="12"/>
        <v>97.2</v>
      </c>
      <c r="I44" s="6">
        <f t="shared" si="12"/>
        <v>97.2</v>
      </c>
      <c r="J44" s="6">
        <f t="shared" si="12"/>
        <v>97.2</v>
      </c>
      <c r="K44" s="6">
        <f t="shared" si="12"/>
        <v>113.86666666666667</v>
      </c>
      <c r="L44" s="6">
        <f t="shared" si="12"/>
        <v>113.86666666666667</v>
      </c>
      <c r="M44" s="6">
        <f t="shared" si="12"/>
        <v>113.86666666666667</v>
      </c>
      <c r="N44" s="6">
        <f t="shared" si="12"/>
        <v>113.86666666666667</v>
      </c>
      <c r="O44" s="6">
        <f t="shared" si="12"/>
        <v>113.86666666666667</v>
      </c>
      <c r="P44" s="6">
        <f t="shared" si="12"/>
        <v>113.86666666666667</v>
      </c>
      <c r="Q44" s="6">
        <f t="shared" si="12"/>
        <v>113.86666666666667</v>
      </c>
      <c r="R44" s="6">
        <f t="shared" si="12"/>
        <v>691.32400000000007</v>
      </c>
      <c r="S44" s="6">
        <f t="shared" si="12"/>
        <v>691.32400000000007</v>
      </c>
      <c r="T44" s="6">
        <f t="shared" si="12"/>
        <v>691.32400000000007</v>
      </c>
      <c r="U44" s="4">
        <f>T44*5</f>
        <v>3456.6200000000003</v>
      </c>
    </row>
    <row r="45" spans="1:21" ht="24.75" customHeight="1" thickTop="1" x14ac:dyDescent="0.3"/>
  </sheetData>
  <printOptions gridLines="1"/>
  <pageMargins left="0.7" right="0.7" top="0.75" bottom="0.75" header="0.3" footer="0.3"/>
  <pageSetup paperSize="9" scale="75" fitToHeight="0" orientation="landscape" horizontalDpi="0" verticalDpi="0" r:id="rId1"/>
  <rowBreaks count="1" manualBreakCount="1">
    <brk id="2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22"/>
  <sheetViews>
    <sheetView workbookViewId="0">
      <selection activeCell="AA3" sqref="AA3"/>
    </sheetView>
  </sheetViews>
  <sheetFormatPr defaultColWidth="13.109375" defaultRowHeight="24.75" customHeight="1" outlineLevelCol="1" x14ac:dyDescent="0.3"/>
  <cols>
    <col min="1" max="1" width="9.5546875" style="26" customWidth="1"/>
    <col min="2" max="2" width="14.44140625" style="26" bestFit="1" customWidth="1"/>
    <col min="3" max="3" width="12.109375" style="26" bestFit="1" customWidth="1" outlineLevel="1"/>
    <col min="4" max="4" width="14.33203125" style="26" customWidth="1" outlineLevel="1"/>
    <col min="5" max="5" width="12.6640625" style="26" customWidth="1" outlineLevel="1"/>
    <col min="6" max="6" width="15.5546875" style="66" customWidth="1" outlineLevel="1"/>
    <col min="7" max="7" width="10" style="2" customWidth="1" outlineLevel="1"/>
    <col min="8" max="8" width="11.44140625" style="63" customWidth="1" outlineLevel="1"/>
    <col min="9" max="9" width="11.5546875" style="2" customWidth="1"/>
    <col min="10" max="13" width="13.109375" style="2" hidden="1" customWidth="1" outlineLevel="1"/>
    <col min="14" max="22" width="12.109375" style="2" hidden="1" customWidth="1"/>
    <col min="23" max="25" width="12.109375" style="1" hidden="1" customWidth="1"/>
    <col min="26" max="37" width="13.33203125" style="1" customWidth="1" outlineLevel="1"/>
    <col min="39" max="16384" width="13.109375" style="1"/>
  </cols>
  <sheetData>
    <row r="1" spans="1:37" ht="24.75" customHeight="1" x14ac:dyDescent="0.3">
      <c r="N1" s="226" t="s">
        <v>70</v>
      </c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 t="s">
        <v>64</v>
      </c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</row>
    <row r="2" spans="1:37" ht="15.6" x14ac:dyDescent="0.3">
      <c r="L2" s="10">
        <v>1</v>
      </c>
      <c r="M2" s="10">
        <v>2</v>
      </c>
      <c r="N2" s="10">
        <v>3</v>
      </c>
      <c r="O2" s="10">
        <v>4</v>
      </c>
      <c r="P2" s="10">
        <v>5</v>
      </c>
      <c r="Q2" s="10">
        <v>6</v>
      </c>
      <c r="R2" s="10">
        <v>7</v>
      </c>
      <c r="S2" s="10">
        <v>8</v>
      </c>
      <c r="T2" s="10">
        <v>9</v>
      </c>
      <c r="U2" s="10">
        <v>10</v>
      </c>
      <c r="V2" s="10">
        <v>11</v>
      </c>
      <c r="W2" s="10">
        <v>12</v>
      </c>
      <c r="X2" s="10">
        <v>1</v>
      </c>
      <c r="Y2" s="10">
        <v>2</v>
      </c>
      <c r="Z2" s="10">
        <v>1</v>
      </c>
      <c r="AA2" s="10">
        <v>2</v>
      </c>
      <c r="AB2" s="10">
        <v>3</v>
      </c>
      <c r="AC2" s="10">
        <v>4</v>
      </c>
      <c r="AD2" s="10">
        <v>5</v>
      </c>
      <c r="AE2" s="10">
        <v>6</v>
      </c>
      <c r="AF2" s="10">
        <v>7</v>
      </c>
      <c r="AG2" s="10">
        <v>8</v>
      </c>
      <c r="AH2" s="10">
        <v>9</v>
      </c>
      <c r="AI2" s="10">
        <v>10</v>
      </c>
      <c r="AJ2" s="10">
        <v>11</v>
      </c>
      <c r="AK2" s="10">
        <v>12</v>
      </c>
    </row>
    <row r="3" spans="1:37" s="57" customFormat="1" ht="31.2" x14ac:dyDescent="0.3">
      <c r="A3" s="23" t="s">
        <v>76</v>
      </c>
      <c r="B3" s="54" t="s">
        <v>75</v>
      </c>
      <c r="C3" s="55" t="s">
        <v>77</v>
      </c>
      <c r="D3" s="55" t="s">
        <v>71</v>
      </c>
      <c r="E3" s="55" t="s">
        <v>81</v>
      </c>
      <c r="F3" s="56" t="s">
        <v>74</v>
      </c>
      <c r="G3" s="53" t="s">
        <v>78</v>
      </c>
      <c r="H3" s="68" t="s">
        <v>7</v>
      </c>
      <c r="I3" s="58"/>
      <c r="J3" s="59">
        <v>42400</v>
      </c>
      <c r="K3" s="59">
        <v>42429</v>
      </c>
      <c r="L3" s="59">
        <v>42460</v>
      </c>
      <c r="M3" s="59">
        <v>42490</v>
      </c>
      <c r="N3" s="59">
        <v>42521</v>
      </c>
      <c r="O3" s="59">
        <v>42551</v>
      </c>
      <c r="P3" s="59">
        <v>42582</v>
      </c>
      <c r="Q3" s="59">
        <v>42613</v>
      </c>
      <c r="R3" s="59">
        <v>42643</v>
      </c>
      <c r="S3" s="59">
        <v>42674</v>
      </c>
      <c r="T3" s="59">
        <v>42704</v>
      </c>
      <c r="U3" s="59">
        <v>42735</v>
      </c>
      <c r="V3" s="59">
        <v>42766</v>
      </c>
      <c r="W3" s="59">
        <v>42794</v>
      </c>
      <c r="X3" s="59">
        <v>42825</v>
      </c>
      <c r="Y3" s="59">
        <v>42855</v>
      </c>
      <c r="Z3" s="59">
        <v>42886</v>
      </c>
      <c r="AA3" s="59">
        <v>42916</v>
      </c>
      <c r="AB3" s="59">
        <v>42947</v>
      </c>
      <c r="AC3" s="59">
        <v>42978</v>
      </c>
      <c r="AD3" s="59">
        <v>43008</v>
      </c>
      <c r="AE3" s="59">
        <v>43039</v>
      </c>
      <c r="AF3" s="59">
        <v>43069</v>
      </c>
      <c r="AG3" s="59">
        <v>43100</v>
      </c>
      <c r="AH3" s="59">
        <v>43131</v>
      </c>
      <c r="AI3" s="59">
        <v>43159</v>
      </c>
      <c r="AJ3" s="59">
        <v>43190</v>
      </c>
      <c r="AK3" s="59">
        <v>43220</v>
      </c>
    </row>
    <row r="4" spans="1:37" ht="24.75" customHeight="1" x14ac:dyDescent="0.3">
      <c r="A4" s="26" t="s">
        <v>72</v>
      </c>
      <c r="B4" s="26" t="s">
        <v>73</v>
      </c>
      <c r="C4" s="26" t="s">
        <v>3</v>
      </c>
      <c r="D4" s="24">
        <v>42854</v>
      </c>
      <c r="E4" s="61" t="s">
        <v>82</v>
      </c>
      <c r="F4" s="63">
        <v>3180</v>
      </c>
      <c r="G4" s="60">
        <v>4</v>
      </c>
      <c r="H4" s="63">
        <f>F4/G4</f>
        <v>795</v>
      </c>
      <c r="I4" s="14">
        <f>SUM(Z4:AK4)</f>
        <v>2385</v>
      </c>
      <c r="W4" s="7"/>
      <c r="X4" s="7"/>
      <c r="Y4" s="2">
        <v>795</v>
      </c>
      <c r="Z4" s="2">
        <v>795</v>
      </c>
      <c r="AA4" s="2">
        <v>795</v>
      </c>
      <c r="AB4" s="2">
        <v>795</v>
      </c>
      <c r="AC4" s="2"/>
      <c r="AD4" s="2"/>
      <c r="AE4" s="2"/>
      <c r="AF4" s="2"/>
      <c r="AG4" s="2"/>
      <c r="AH4" s="2"/>
      <c r="AI4" s="2"/>
    </row>
    <row r="5" spans="1:37" ht="24.75" customHeight="1" x14ac:dyDescent="0.3">
      <c r="A5" s="26" t="s">
        <v>79</v>
      </c>
      <c r="B5" s="26" t="s">
        <v>73</v>
      </c>
      <c r="C5" s="26" t="s">
        <v>32</v>
      </c>
      <c r="D5" s="24">
        <v>42844</v>
      </c>
      <c r="E5" s="26" t="s">
        <v>83</v>
      </c>
      <c r="F5" s="63">
        <v>1240</v>
      </c>
      <c r="G5" s="60">
        <v>4</v>
      </c>
      <c r="H5" s="63">
        <f t="shared" ref="H5" si="0">F5/G5</f>
        <v>310</v>
      </c>
      <c r="I5" s="14">
        <f t="shared" ref="I5" si="1">SUM(Z5:AK5)</f>
        <v>930</v>
      </c>
      <c r="W5" s="7"/>
      <c r="X5" s="7"/>
      <c r="Y5" s="2">
        <v>310</v>
      </c>
      <c r="Z5" s="2">
        <v>310</v>
      </c>
      <c r="AA5" s="2">
        <v>310</v>
      </c>
      <c r="AB5" s="2">
        <v>310</v>
      </c>
      <c r="AC5" s="2"/>
      <c r="AD5" s="2"/>
      <c r="AE5" s="2"/>
      <c r="AF5" s="2"/>
      <c r="AG5" s="2"/>
      <c r="AH5" s="2"/>
      <c r="AI5" s="2"/>
    </row>
    <row r="6" spans="1:37" ht="24.75" customHeight="1" x14ac:dyDescent="0.3">
      <c r="A6" s="26" t="s">
        <v>79</v>
      </c>
      <c r="B6" s="26" t="s">
        <v>73</v>
      </c>
      <c r="C6" s="26" t="s">
        <v>32</v>
      </c>
      <c r="D6" s="24"/>
      <c r="F6" s="63">
        <v>3375</v>
      </c>
      <c r="G6" s="60">
        <v>6</v>
      </c>
      <c r="H6" s="63">
        <f t="shared" ref="H6:H8" si="2">F6/G6</f>
        <v>562.5</v>
      </c>
      <c r="I6" s="14">
        <f t="shared" ref="I6:I11" si="3">SUM(Z6:AK6)</f>
        <v>562.5</v>
      </c>
      <c r="U6" s="2">
        <v>562.5</v>
      </c>
      <c r="V6" s="2">
        <v>562.5</v>
      </c>
      <c r="W6" s="65">
        <v>562.5</v>
      </c>
      <c r="X6" s="65">
        <v>562.5</v>
      </c>
      <c r="Y6" s="2">
        <v>562.5</v>
      </c>
      <c r="Z6" s="2">
        <v>562.5</v>
      </c>
      <c r="AA6" s="2"/>
      <c r="AB6" s="2"/>
      <c r="AC6" s="2"/>
      <c r="AD6" s="2"/>
      <c r="AE6" s="2"/>
      <c r="AF6" s="2"/>
      <c r="AG6" s="2"/>
      <c r="AH6" s="2"/>
      <c r="AI6" s="2"/>
    </row>
    <row r="7" spans="1:37" ht="24.75" customHeight="1" x14ac:dyDescent="0.3">
      <c r="A7" s="26" t="s">
        <v>80</v>
      </c>
      <c r="B7" s="26" t="s">
        <v>73</v>
      </c>
      <c r="C7" s="26" t="s">
        <v>33</v>
      </c>
      <c r="D7" s="24">
        <v>42835</v>
      </c>
      <c r="E7" s="26" t="s">
        <v>84</v>
      </c>
      <c r="F7" s="63">
        <v>1060</v>
      </c>
      <c r="G7" s="60">
        <v>4</v>
      </c>
      <c r="H7" s="63">
        <f t="shared" si="2"/>
        <v>265</v>
      </c>
      <c r="I7" s="14">
        <f t="shared" si="3"/>
        <v>795</v>
      </c>
      <c r="W7" s="7"/>
      <c r="X7" s="7"/>
      <c r="Y7" s="2">
        <v>265</v>
      </c>
      <c r="Z7" s="2">
        <v>265</v>
      </c>
      <c r="AA7" s="2">
        <v>265</v>
      </c>
      <c r="AB7" s="2">
        <v>265</v>
      </c>
      <c r="AC7" s="2"/>
      <c r="AD7" s="2"/>
      <c r="AE7" s="2"/>
      <c r="AF7" s="2"/>
      <c r="AG7" s="2"/>
      <c r="AH7" s="2"/>
      <c r="AI7" s="2"/>
    </row>
    <row r="8" spans="1:37" ht="24.75" customHeight="1" x14ac:dyDescent="0.3">
      <c r="A8" s="26" t="s">
        <v>80</v>
      </c>
      <c r="B8" s="26" t="s">
        <v>73</v>
      </c>
      <c r="C8" s="26" t="s">
        <v>33</v>
      </c>
      <c r="D8" s="24">
        <v>42852</v>
      </c>
      <c r="E8" s="64" t="s">
        <v>85</v>
      </c>
      <c r="F8" s="63">
        <v>1410</v>
      </c>
      <c r="G8" s="60">
        <v>4</v>
      </c>
      <c r="H8" s="63">
        <f t="shared" si="2"/>
        <v>352.5</v>
      </c>
      <c r="I8" s="14">
        <f t="shared" si="3"/>
        <v>1057.5</v>
      </c>
      <c r="W8" s="7"/>
      <c r="X8" s="7"/>
      <c r="Y8" s="2">
        <v>352.5</v>
      </c>
      <c r="Z8" s="2">
        <v>352.5</v>
      </c>
      <c r="AA8" s="2">
        <v>352.5</v>
      </c>
      <c r="AB8" s="2">
        <v>352.5</v>
      </c>
      <c r="AC8" s="2"/>
      <c r="AD8" s="2"/>
      <c r="AE8" s="2"/>
      <c r="AF8" s="2"/>
      <c r="AG8" s="2"/>
      <c r="AH8" s="2"/>
      <c r="AI8" s="2"/>
    </row>
    <row r="9" spans="1:37" ht="24.75" customHeight="1" x14ac:dyDescent="0.3">
      <c r="D9" s="24"/>
      <c r="E9" s="64"/>
      <c r="G9" s="60"/>
      <c r="I9" s="14"/>
      <c r="W9" s="7"/>
      <c r="X9" s="7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7" ht="24.75" customHeight="1" x14ac:dyDescent="0.3">
      <c r="D10" s="24"/>
      <c r="E10" s="64"/>
      <c r="G10" s="60"/>
      <c r="I10" s="14"/>
      <c r="W10" s="7"/>
      <c r="X10" s="7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7" s="49" customFormat="1" ht="24.75" customHeight="1" thickBot="1" x14ac:dyDescent="0.35">
      <c r="A11" s="62"/>
      <c r="B11" s="62"/>
      <c r="C11" s="62"/>
      <c r="D11" s="62"/>
      <c r="E11" s="62"/>
      <c r="F11" s="67"/>
      <c r="G11" s="50"/>
      <c r="H11" s="69"/>
      <c r="I11" s="51">
        <f t="shared" si="3"/>
        <v>5730</v>
      </c>
      <c r="J11" s="51"/>
      <c r="K11" s="51"/>
      <c r="L11" s="51">
        <f t="shared" ref="L11:AI11" si="4">SUM(L4:L8)</f>
        <v>0</v>
      </c>
      <c r="M11" s="51">
        <f t="shared" si="4"/>
        <v>0</v>
      </c>
      <c r="N11" s="51">
        <f t="shared" si="4"/>
        <v>0</v>
      </c>
      <c r="O11" s="51">
        <f t="shared" si="4"/>
        <v>0</v>
      </c>
      <c r="P11" s="51">
        <f t="shared" si="4"/>
        <v>0</v>
      </c>
      <c r="Q11" s="51">
        <f t="shared" si="4"/>
        <v>0</v>
      </c>
      <c r="R11" s="51">
        <f t="shared" si="4"/>
        <v>0</v>
      </c>
      <c r="S11" s="51">
        <f t="shared" si="4"/>
        <v>0</v>
      </c>
      <c r="T11" s="51">
        <f t="shared" si="4"/>
        <v>0</v>
      </c>
      <c r="U11" s="51">
        <f t="shared" si="4"/>
        <v>562.5</v>
      </c>
      <c r="V11" s="51">
        <f t="shared" si="4"/>
        <v>562.5</v>
      </c>
      <c r="W11" s="51">
        <f t="shared" si="4"/>
        <v>562.5</v>
      </c>
      <c r="X11" s="51">
        <f t="shared" si="4"/>
        <v>562.5</v>
      </c>
      <c r="Y11" s="51">
        <f t="shared" si="4"/>
        <v>2285</v>
      </c>
      <c r="Z11" s="51">
        <f t="shared" si="4"/>
        <v>2285</v>
      </c>
      <c r="AA11" s="51">
        <f t="shared" si="4"/>
        <v>1722.5</v>
      </c>
      <c r="AB11" s="51">
        <f t="shared" si="4"/>
        <v>1722.5</v>
      </c>
      <c r="AC11" s="51">
        <f t="shared" si="4"/>
        <v>0</v>
      </c>
      <c r="AD11" s="51">
        <f t="shared" si="4"/>
        <v>0</v>
      </c>
      <c r="AE11" s="51">
        <f t="shared" si="4"/>
        <v>0</v>
      </c>
      <c r="AF11" s="51">
        <f t="shared" si="4"/>
        <v>0</v>
      </c>
      <c r="AG11" s="51">
        <f t="shared" si="4"/>
        <v>0</v>
      </c>
      <c r="AH11" s="51">
        <f t="shared" si="4"/>
        <v>0</v>
      </c>
      <c r="AI11" s="51">
        <f t="shared" si="4"/>
        <v>0</v>
      </c>
      <c r="AJ11" s="51">
        <f t="shared" ref="AJ11:AK11" si="5">SUM(AJ4:AJ8)</f>
        <v>0</v>
      </c>
      <c r="AK11" s="51">
        <f t="shared" si="5"/>
        <v>0</v>
      </c>
    </row>
    <row r="12" spans="1:37" ht="24.75" customHeight="1" thickTop="1" x14ac:dyDescent="0.3">
      <c r="U12" s="7"/>
    </row>
    <row r="13" spans="1:37" ht="24.75" customHeight="1" x14ac:dyDescent="0.3">
      <c r="U13" s="7"/>
    </row>
    <row r="14" spans="1:37" ht="15.6" x14ac:dyDescent="0.3">
      <c r="L14" s="10">
        <v>1</v>
      </c>
      <c r="M14" s="10">
        <v>2</v>
      </c>
      <c r="N14" s="10">
        <v>3</v>
      </c>
      <c r="O14" s="10">
        <v>4</v>
      </c>
      <c r="P14" s="10">
        <v>5</v>
      </c>
      <c r="Q14" s="10">
        <v>6</v>
      </c>
      <c r="R14" s="10">
        <v>7</v>
      </c>
      <c r="S14" s="10">
        <v>8</v>
      </c>
      <c r="T14" s="10">
        <v>9</v>
      </c>
      <c r="U14" s="10">
        <v>10</v>
      </c>
      <c r="V14" s="10">
        <v>11</v>
      </c>
      <c r="W14" s="10">
        <v>12</v>
      </c>
      <c r="X14" s="10">
        <v>1</v>
      </c>
      <c r="Y14" s="10">
        <v>2</v>
      </c>
      <c r="Z14" s="10">
        <v>1</v>
      </c>
      <c r="AA14" s="10">
        <v>2</v>
      </c>
      <c r="AB14" s="10">
        <v>3</v>
      </c>
      <c r="AC14" s="10">
        <v>4</v>
      </c>
      <c r="AD14" s="10">
        <v>5</v>
      </c>
      <c r="AE14" s="10">
        <v>6</v>
      </c>
      <c r="AF14" s="10">
        <v>7</v>
      </c>
      <c r="AG14" s="10">
        <v>8</v>
      </c>
      <c r="AH14" s="10">
        <v>9</v>
      </c>
      <c r="AI14" s="10">
        <v>10</v>
      </c>
      <c r="AJ14" s="10">
        <v>11</v>
      </c>
      <c r="AK14" s="10">
        <v>12</v>
      </c>
    </row>
    <row r="15" spans="1:37" s="57" customFormat="1" ht="31.2" x14ac:dyDescent="0.3">
      <c r="A15" s="23" t="s">
        <v>76</v>
      </c>
      <c r="B15" s="54" t="s">
        <v>75</v>
      </c>
      <c r="C15" s="55" t="s">
        <v>77</v>
      </c>
      <c r="D15" s="55" t="s">
        <v>71</v>
      </c>
      <c r="E15" s="55" t="s">
        <v>81</v>
      </c>
      <c r="F15" s="56" t="s">
        <v>74</v>
      </c>
      <c r="G15" s="53" t="s">
        <v>78</v>
      </c>
      <c r="H15" s="68" t="s">
        <v>7</v>
      </c>
      <c r="I15" s="58"/>
      <c r="J15" s="59">
        <v>42400</v>
      </c>
      <c r="K15" s="59">
        <v>42429</v>
      </c>
      <c r="L15" s="59">
        <v>42460</v>
      </c>
      <c r="M15" s="59">
        <v>42490</v>
      </c>
      <c r="N15" s="59">
        <v>42521</v>
      </c>
      <c r="O15" s="59">
        <v>42551</v>
      </c>
      <c r="P15" s="59">
        <v>42582</v>
      </c>
      <c r="Q15" s="59">
        <v>42613</v>
      </c>
      <c r="R15" s="59">
        <v>42643</v>
      </c>
      <c r="S15" s="59">
        <v>42674</v>
      </c>
      <c r="T15" s="59">
        <v>42704</v>
      </c>
      <c r="U15" s="59">
        <v>42735</v>
      </c>
      <c r="V15" s="59">
        <v>42766</v>
      </c>
      <c r="W15" s="59">
        <v>42794</v>
      </c>
      <c r="X15" s="59">
        <v>42825</v>
      </c>
      <c r="Y15" s="59">
        <v>42855</v>
      </c>
      <c r="Z15" s="59">
        <v>42886</v>
      </c>
      <c r="AA15" s="59">
        <v>42916</v>
      </c>
      <c r="AB15" s="59">
        <v>42947</v>
      </c>
      <c r="AC15" s="59">
        <v>42978</v>
      </c>
      <c r="AD15" s="59">
        <v>43008</v>
      </c>
      <c r="AE15" s="59">
        <v>43039</v>
      </c>
      <c r="AF15" s="59">
        <v>43069</v>
      </c>
      <c r="AG15" s="59">
        <v>43100</v>
      </c>
      <c r="AH15" s="59">
        <v>43131</v>
      </c>
      <c r="AI15" s="59">
        <v>43159</v>
      </c>
      <c r="AJ15" s="59">
        <v>43190</v>
      </c>
      <c r="AK15" s="59">
        <v>43220</v>
      </c>
    </row>
    <row r="16" spans="1:37" ht="24.75" customHeight="1" x14ac:dyDescent="0.3">
      <c r="A16" s="26" t="s">
        <v>88</v>
      </c>
      <c r="B16" s="26" t="s">
        <v>86</v>
      </c>
      <c r="C16" s="26" t="s">
        <v>33</v>
      </c>
      <c r="D16" s="24">
        <v>42782</v>
      </c>
      <c r="E16" s="61" t="s">
        <v>87</v>
      </c>
      <c r="F16" s="66">
        <v>2545.6999999999998</v>
      </c>
      <c r="G16" s="60">
        <v>6</v>
      </c>
      <c r="H16" s="63">
        <f>F16/G16</f>
        <v>424.2833333333333</v>
      </c>
      <c r="I16" s="14">
        <f>SUM(Z16:AK16)</f>
        <v>2100</v>
      </c>
      <c r="W16" s="7"/>
      <c r="X16" s="7"/>
      <c r="Y16" s="2">
        <v>445.7</v>
      </c>
      <c r="Z16" s="2">
        <v>420</v>
      </c>
      <c r="AA16" s="2">
        <v>420</v>
      </c>
      <c r="AB16" s="2">
        <v>420</v>
      </c>
      <c r="AC16" s="2">
        <v>420</v>
      </c>
      <c r="AD16" s="2">
        <v>420</v>
      </c>
      <c r="AE16" s="2"/>
      <c r="AF16" s="2"/>
      <c r="AG16" s="2"/>
      <c r="AH16" s="2"/>
      <c r="AI16" s="2"/>
    </row>
    <row r="17" spans="1:37" ht="24.75" customHeight="1" x14ac:dyDescent="0.3">
      <c r="D17" s="24"/>
      <c r="G17" s="60"/>
      <c r="I17" s="14">
        <f t="shared" ref="I17:I21" si="6">SUM(Z17:AK17)</f>
        <v>0</v>
      </c>
      <c r="W17" s="7"/>
      <c r="X17" s="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7" ht="24.75" customHeight="1" x14ac:dyDescent="0.3">
      <c r="D18" s="24"/>
      <c r="G18" s="60"/>
      <c r="I18" s="14">
        <f t="shared" si="6"/>
        <v>0</v>
      </c>
      <c r="W18" s="65"/>
      <c r="X18" s="6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7" ht="24.75" customHeight="1" x14ac:dyDescent="0.3">
      <c r="D19" s="24"/>
      <c r="G19" s="60"/>
      <c r="I19" s="14">
        <f t="shared" si="6"/>
        <v>0</v>
      </c>
      <c r="W19" s="7"/>
      <c r="X19" s="7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7" ht="24.75" customHeight="1" x14ac:dyDescent="0.3">
      <c r="D20" s="24"/>
      <c r="E20" s="64"/>
      <c r="G20" s="60"/>
      <c r="I20" s="14">
        <f t="shared" si="6"/>
        <v>0</v>
      </c>
      <c r="W20" s="7"/>
      <c r="X20" s="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7" s="49" customFormat="1" ht="24.75" customHeight="1" thickBot="1" x14ac:dyDescent="0.35">
      <c r="A21" s="62"/>
      <c r="B21" s="62"/>
      <c r="C21" s="62"/>
      <c r="D21" s="62"/>
      <c r="E21" s="62"/>
      <c r="F21" s="67"/>
      <c r="G21" s="50"/>
      <c r="H21" s="69"/>
      <c r="I21" s="51">
        <f t="shared" si="6"/>
        <v>2100</v>
      </c>
      <c r="J21" s="51"/>
      <c r="K21" s="51"/>
      <c r="L21" s="51">
        <f t="shared" ref="L21:AI21" si="7">SUM(L16:L20)</f>
        <v>0</v>
      </c>
      <c r="M21" s="51">
        <f t="shared" si="7"/>
        <v>0</v>
      </c>
      <c r="N21" s="51">
        <f t="shared" si="7"/>
        <v>0</v>
      </c>
      <c r="O21" s="51">
        <f t="shared" si="7"/>
        <v>0</v>
      </c>
      <c r="P21" s="51">
        <f t="shared" si="7"/>
        <v>0</v>
      </c>
      <c r="Q21" s="51">
        <f t="shared" si="7"/>
        <v>0</v>
      </c>
      <c r="R21" s="51">
        <f t="shared" si="7"/>
        <v>0</v>
      </c>
      <c r="S21" s="51">
        <f t="shared" si="7"/>
        <v>0</v>
      </c>
      <c r="T21" s="51">
        <f t="shared" si="7"/>
        <v>0</v>
      </c>
      <c r="U21" s="51">
        <f t="shared" si="7"/>
        <v>0</v>
      </c>
      <c r="V21" s="51">
        <f t="shared" si="7"/>
        <v>0</v>
      </c>
      <c r="W21" s="51">
        <f t="shared" si="7"/>
        <v>0</v>
      </c>
      <c r="X21" s="51">
        <f t="shared" si="7"/>
        <v>0</v>
      </c>
      <c r="Y21" s="51">
        <f t="shared" si="7"/>
        <v>445.7</v>
      </c>
      <c r="Z21" s="51">
        <f t="shared" si="7"/>
        <v>420</v>
      </c>
      <c r="AA21" s="51">
        <f t="shared" si="7"/>
        <v>420</v>
      </c>
      <c r="AB21" s="51">
        <f t="shared" si="7"/>
        <v>420</v>
      </c>
      <c r="AC21" s="51">
        <f t="shared" si="7"/>
        <v>420</v>
      </c>
      <c r="AD21" s="51">
        <f t="shared" si="7"/>
        <v>420</v>
      </c>
      <c r="AE21" s="51">
        <f t="shared" si="7"/>
        <v>0</v>
      </c>
      <c r="AF21" s="51">
        <f t="shared" si="7"/>
        <v>0</v>
      </c>
      <c r="AG21" s="51">
        <f t="shared" si="7"/>
        <v>0</v>
      </c>
      <c r="AH21" s="51">
        <f t="shared" si="7"/>
        <v>0</v>
      </c>
      <c r="AI21" s="51">
        <f t="shared" si="7"/>
        <v>0</v>
      </c>
      <c r="AJ21" s="51">
        <f t="shared" ref="AJ21" si="8">SUM(AJ16:AJ20)</f>
        <v>0</v>
      </c>
      <c r="AK21" s="51">
        <f t="shared" ref="AK21" si="9">SUM(AK16:AK20)</f>
        <v>0</v>
      </c>
    </row>
    <row r="22" spans="1:37" ht="24.75" customHeight="1" thickTop="1" x14ac:dyDescent="0.3"/>
  </sheetData>
  <autoFilter ref="A3:AL11" xr:uid="{00000000-0009-0000-0000-000002000000}"/>
  <mergeCells count="2">
    <mergeCell ref="N1:Y1"/>
    <mergeCell ref="Z1:AK1"/>
  </mergeCells>
  <printOptions gridLines="1"/>
  <pageMargins left="0.51181102362204722" right="0.51181102362204722" top="0.74803149606299213" bottom="0.55118110236220474" header="0.31496062992125984" footer="0.31496062992125984"/>
  <pageSetup paperSize="9" scale="5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1"/>
  <sheetViews>
    <sheetView topLeftCell="A28" workbookViewId="0">
      <selection activeCell="AE26" sqref="AE26"/>
    </sheetView>
  </sheetViews>
  <sheetFormatPr defaultColWidth="13.109375" defaultRowHeight="24.75" customHeight="1" outlineLevelCol="1" x14ac:dyDescent="0.3"/>
  <cols>
    <col min="1" max="1" width="9.5546875" style="1" customWidth="1"/>
    <col min="2" max="2" width="19" style="1" customWidth="1"/>
    <col min="3" max="3" width="26.88671875" style="1" hidden="1" customWidth="1" outlineLevel="1"/>
    <col min="4" max="4" width="14.5546875" style="1" hidden="1" customWidth="1" outlineLevel="1"/>
    <col min="5" max="5" width="15.5546875" style="2" hidden="1" customWidth="1" outlineLevel="1"/>
    <col min="6" max="6" width="14.109375" style="2" hidden="1" customWidth="1" outlineLevel="1"/>
    <col min="7" max="7" width="11.5546875" style="2" customWidth="1" collapsed="1"/>
    <col min="8" max="11" width="13.109375" style="2" hidden="1" customWidth="1" outlineLevel="1"/>
    <col min="12" max="12" width="12.109375" style="2" hidden="1" customWidth="1" collapsed="1"/>
    <col min="13" max="20" width="12.109375" style="2" hidden="1" customWidth="1"/>
    <col min="21" max="23" width="12.109375" style="1" hidden="1" customWidth="1"/>
    <col min="24" max="35" width="13.33203125" style="1" customWidth="1" outlineLevel="1"/>
    <col min="36" max="16384" width="13.109375" style="1"/>
  </cols>
  <sheetData>
    <row r="1" spans="1:35" ht="24.75" customHeight="1" x14ac:dyDescent="0.3">
      <c r="L1" s="226" t="s">
        <v>70</v>
      </c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 t="s">
        <v>64</v>
      </c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5" ht="15.6" x14ac:dyDescent="0.3">
      <c r="J2" s="10">
        <v>1</v>
      </c>
      <c r="K2" s="10">
        <v>2</v>
      </c>
      <c r="L2" s="10">
        <v>3</v>
      </c>
      <c r="M2" s="10">
        <v>4</v>
      </c>
      <c r="N2" s="10">
        <v>5</v>
      </c>
      <c r="O2" s="10">
        <v>6</v>
      </c>
      <c r="P2" s="10">
        <v>7</v>
      </c>
      <c r="Q2" s="10">
        <v>8</v>
      </c>
      <c r="R2" s="10">
        <v>9</v>
      </c>
      <c r="S2" s="10">
        <v>10</v>
      </c>
      <c r="T2" s="10">
        <v>11</v>
      </c>
      <c r="U2" s="10">
        <v>12</v>
      </c>
      <c r="V2" s="10">
        <v>1</v>
      </c>
      <c r="W2" s="10">
        <v>2</v>
      </c>
      <c r="X2" s="10">
        <v>3</v>
      </c>
      <c r="Y2" s="10">
        <v>4</v>
      </c>
      <c r="Z2" s="10">
        <v>5</v>
      </c>
      <c r="AA2" s="10">
        <v>6</v>
      </c>
      <c r="AB2" s="10">
        <v>7</v>
      </c>
      <c r="AC2" s="10">
        <v>8</v>
      </c>
      <c r="AD2" s="10">
        <v>9</v>
      </c>
      <c r="AE2" s="10">
        <v>10</v>
      </c>
      <c r="AF2" s="10">
        <v>11</v>
      </c>
      <c r="AG2" s="10">
        <v>12</v>
      </c>
      <c r="AH2" s="23">
        <v>1</v>
      </c>
      <c r="AI2" s="23">
        <v>2</v>
      </c>
    </row>
    <row r="3" spans="1:35" s="11" customFormat="1" ht="31.2" x14ac:dyDescent="0.3">
      <c r="A3" s="11" t="s">
        <v>67</v>
      </c>
      <c r="B3" s="17" t="s">
        <v>68</v>
      </c>
      <c r="C3" s="12" t="s">
        <v>42</v>
      </c>
      <c r="D3" s="12" t="s">
        <v>24</v>
      </c>
      <c r="E3" s="13">
        <v>4110</v>
      </c>
      <c r="F3" s="14"/>
      <c r="G3" s="14"/>
      <c r="H3" s="15">
        <v>42400</v>
      </c>
      <c r="I3" s="15">
        <v>42429</v>
      </c>
      <c r="J3" s="15">
        <v>42460</v>
      </c>
      <c r="K3" s="15">
        <v>42490</v>
      </c>
      <c r="L3" s="15">
        <v>42521</v>
      </c>
      <c r="M3" s="15">
        <v>42551</v>
      </c>
      <c r="N3" s="15">
        <v>42582</v>
      </c>
      <c r="O3" s="15">
        <v>42613</v>
      </c>
      <c r="P3" s="15">
        <v>42643</v>
      </c>
      <c r="Q3" s="15">
        <v>42674</v>
      </c>
      <c r="R3" s="15">
        <v>42704</v>
      </c>
      <c r="S3" s="15">
        <v>42735</v>
      </c>
      <c r="T3" s="15">
        <v>42766</v>
      </c>
      <c r="U3" s="15">
        <v>42794</v>
      </c>
      <c r="V3" s="15">
        <v>42825</v>
      </c>
      <c r="W3" s="15">
        <v>42855</v>
      </c>
      <c r="X3" s="15">
        <v>42886</v>
      </c>
      <c r="Y3" s="15">
        <v>42916</v>
      </c>
      <c r="Z3" s="15">
        <v>42947</v>
      </c>
      <c r="AA3" s="15">
        <v>42978</v>
      </c>
      <c r="AB3" s="15">
        <v>43008</v>
      </c>
      <c r="AC3" s="15">
        <v>43039</v>
      </c>
      <c r="AD3" s="15">
        <v>43069</v>
      </c>
      <c r="AE3" s="15">
        <v>43100</v>
      </c>
      <c r="AF3" s="15">
        <v>43131</v>
      </c>
      <c r="AG3" s="15">
        <v>43159</v>
      </c>
      <c r="AH3" s="15">
        <v>43190</v>
      </c>
      <c r="AI3" s="15">
        <v>43220</v>
      </c>
    </row>
    <row r="4" spans="1:35" ht="24.75" customHeight="1" x14ac:dyDescent="0.3">
      <c r="A4" s="1" t="s">
        <v>10</v>
      </c>
      <c r="B4" s="1" t="s">
        <v>3</v>
      </c>
      <c r="C4" s="1" t="s">
        <v>7</v>
      </c>
      <c r="D4" s="1" t="s">
        <v>25</v>
      </c>
      <c r="E4" s="2">
        <f>E$3/4</f>
        <v>1027.5</v>
      </c>
      <c r="F4" s="2">
        <f>E4/12</f>
        <v>85.625</v>
      </c>
      <c r="G4" s="14">
        <f>SUM(X4:AI4)</f>
        <v>687.99999999999989</v>
      </c>
      <c r="J4" s="2">
        <v>86</v>
      </c>
      <c r="K4" s="2">
        <f t="shared" ref="K4:T7" si="0">J4</f>
        <v>86</v>
      </c>
      <c r="L4" s="2">
        <f t="shared" si="0"/>
        <v>86</v>
      </c>
      <c r="M4" s="2">
        <f t="shared" si="0"/>
        <v>86</v>
      </c>
      <c r="N4" s="2">
        <f t="shared" si="0"/>
        <v>86</v>
      </c>
      <c r="O4" s="2">
        <f t="shared" si="0"/>
        <v>86</v>
      </c>
      <c r="P4" s="2">
        <f t="shared" si="0"/>
        <v>86</v>
      </c>
      <c r="Q4" s="2">
        <f t="shared" si="0"/>
        <v>86</v>
      </c>
      <c r="R4" s="2">
        <f t="shared" si="0"/>
        <v>86</v>
      </c>
      <c r="S4" s="2">
        <f t="shared" si="0"/>
        <v>86</v>
      </c>
      <c r="T4" s="2">
        <f t="shared" si="0"/>
        <v>86</v>
      </c>
      <c r="U4" s="7">
        <v>81.5</v>
      </c>
      <c r="V4" s="7">
        <v>79</v>
      </c>
      <c r="W4" s="2">
        <v>86</v>
      </c>
      <c r="X4" s="2">
        <v>68.8</v>
      </c>
      <c r="Y4" s="2">
        <v>68.8</v>
      </c>
      <c r="Z4" s="2">
        <v>68.8</v>
      </c>
      <c r="AA4" s="2">
        <v>68.8</v>
      </c>
      <c r="AB4" s="2">
        <v>68.8</v>
      </c>
      <c r="AC4" s="2">
        <v>68.8</v>
      </c>
      <c r="AD4" s="2">
        <v>68.8</v>
      </c>
      <c r="AE4" s="2">
        <v>68.8</v>
      </c>
      <c r="AF4" s="2">
        <v>68.8</v>
      </c>
      <c r="AG4" s="2">
        <v>68.8</v>
      </c>
    </row>
    <row r="5" spans="1:35" ht="24.75" customHeight="1" x14ac:dyDescent="0.3">
      <c r="A5" s="1" t="s">
        <v>11</v>
      </c>
      <c r="B5" s="1" t="s">
        <v>4</v>
      </c>
      <c r="C5" s="1" t="s">
        <v>7</v>
      </c>
      <c r="D5" s="1" t="s">
        <v>25</v>
      </c>
      <c r="E5" s="2">
        <f t="shared" ref="E5:E7" si="1">E$3/4</f>
        <v>1027.5</v>
      </c>
      <c r="F5" s="2">
        <f>E5/12</f>
        <v>85.625</v>
      </c>
      <c r="G5" s="14">
        <f t="shared" ref="G5:G9" si="2">SUM(X5:AI5)</f>
        <v>0</v>
      </c>
      <c r="J5" s="2">
        <v>86</v>
      </c>
      <c r="K5" s="2">
        <f t="shared" si="0"/>
        <v>86</v>
      </c>
      <c r="L5" s="2">
        <f t="shared" si="0"/>
        <v>86</v>
      </c>
      <c r="M5" s="2">
        <f t="shared" si="0"/>
        <v>86</v>
      </c>
      <c r="N5" s="2">
        <f t="shared" si="0"/>
        <v>86</v>
      </c>
      <c r="O5" s="2">
        <f t="shared" si="0"/>
        <v>86</v>
      </c>
      <c r="P5" s="2">
        <f t="shared" si="0"/>
        <v>86</v>
      </c>
      <c r="Q5" s="2">
        <f t="shared" si="0"/>
        <v>86</v>
      </c>
      <c r="R5" s="2">
        <f t="shared" si="0"/>
        <v>86</v>
      </c>
      <c r="S5" s="2">
        <f t="shared" si="0"/>
        <v>86</v>
      </c>
      <c r="T5" s="2">
        <f t="shared" si="0"/>
        <v>86</v>
      </c>
      <c r="U5" s="7">
        <v>81.5</v>
      </c>
      <c r="V5" s="7">
        <v>79</v>
      </c>
      <c r="W5" s="2">
        <v>86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</row>
    <row r="6" spans="1:35" ht="24.75" customHeight="1" x14ac:dyDescent="0.3">
      <c r="A6" s="1" t="s">
        <v>30</v>
      </c>
      <c r="B6" s="1" t="s">
        <v>32</v>
      </c>
      <c r="C6" s="1" t="s">
        <v>7</v>
      </c>
      <c r="D6" s="1" t="s">
        <v>25</v>
      </c>
      <c r="E6" s="2">
        <f t="shared" si="1"/>
        <v>1027.5</v>
      </c>
      <c r="F6" s="2">
        <f>E6/12</f>
        <v>85.625</v>
      </c>
      <c r="G6" s="14">
        <f t="shared" si="2"/>
        <v>687.99999999999989</v>
      </c>
      <c r="J6" s="2">
        <v>86</v>
      </c>
      <c r="K6" s="2">
        <f t="shared" si="0"/>
        <v>86</v>
      </c>
      <c r="L6" s="2">
        <f t="shared" si="0"/>
        <v>86</v>
      </c>
      <c r="M6" s="2">
        <f t="shared" si="0"/>
        <v>86</v>
      </c>
      <c r="N6" s="2">
        <f t="shared" si="0"/>
        <v>86</v>
      </c>
      <c r="O6" s="2">
        <f t="shared" si="0"/>
        <v>86</v>
      </c>
      <c r="P6" s="2">
        <f t="shared" si="0"/>
        <v>86</v>
      </c>
      <c r="Q6" s="2">
        <f t="shared" si="0"/>
        <v>86</v>
      </c>
      <c r="R6" s="2">
        <f t="shared" si="0"/>
        <v>86</v>
      </c>
      <c r="S6" s="2">
        <f t="shared" si="0"/>
        <v>86</v>
      </c>
      <c r="T6" s="2">
        <f t="shared" si="0"/>
        <v>86</v>
      </c>
      <c r="U6" s="7">
        <v>81.5</v>
      </c>
      <c r="V6" s="7">
        <v>79</v>
      </c>
      <c r="W6" s="2">
        <v>86</v>
      </c>
      <c r="X6" s="2">
        <v>68.8</v>
      </c>
      <c r="Y6" s="2">
        <v>68.8</v>
      </c>
      <c r="Z6" s="2">
        <v>68.8</v>
      </c>
      <c r="AA6" s="2">
        <v>68.8</v>
      </c>
      <c r="AB6" s="2">
        <v>68.8</v>
      </c>
      <c r="AC6" s="2">
        <v>68.8</v>
      </c>
      <c r="AD6" s="2">
        <v>68.8</v>
      </c>
      <c r="AE6" s="2">
        <v>68.8</v>
      </c>
      <c r="AF6" s="2">
        <v>68.8</v>
      </c>
      <c r="AG6" s="2">
        <v>68.8</v>
      </c>
    </row>
    <row r="7" spans="1:35" ht="24.75" customHeight="1" x14ac:dyDescent="0.3">
      <c r="A7" s="1" t="s">
        <v>31</v>
      </c>
      <c r="B7" s="1" t="s">
        <v>33</v>
      </c>
      <c r="C7" s="1" t="s">
        <v>7</v>
      </c>
      <c r="D7" s="1" t="s">
        <v>25</v>
      </c>
      <c r="E7" s="2">
        <f t="shared" si="1"/>
        <v>1027.5</v>
      </c>
      <c r="F7" s="2">
        <f>E7/12</f>
        <v>85.625</v>
      </c>
      <c r="G7" s="14">
        <f t="shared" si="2"/>
        <v>687.99999999999989</v>
      </c>
      <c r="J7" s="2">
        <v>86</v>
      </c>
      <c r="K7" s="2">
        <f t="shared" si="0"/>
        <v>86</v>
      </c>
      <c r="L7" s="2">
        <f t="shared" si="0"/>
        <v>86</v>
      </c>
      <c r="M7" s="2">
        <f t="shared" si="0"/>
        <v>86</v>
      </c>
      <c r="N7" s="2">
        <f t="shared" si="0"/>
        <v>86</v>
      </c>
      <c r="O7" s="2">
        <f t="shared" si="0"/>
        <v>86</v>
      </c>
      <c r="P7" s="2">
        <f t="shared" si="0"/>
        <v>86</v>
      </c>
      <c r="Q7" s="2">
        <f t="shared" si="0"/>
        <v>86</v>
      </c>
      <c r="R7" s="2">
        <f t="shared" si="0"/>
        <v>86</v>
      </c>
      <c r="S7" s="2">
        <f t="shared" si="0"/>
        <v>86</v>
      </c>
      <c r="T7" s="2">
        <f t="shared" si="0"/>
        <v>86</v>
      </c>
      <c r="U7" s="7">
        <v>81.5</v>
      </c>
      <c r="V7" s="7">
        <v>79</v>
      </c>
      <c r="W7" s="2">
        <v>86</v>
      </c>
      <c r="X7" s="2">
        <v>68.8</v>
      </c>
      <c r="Y7" s="2">
        <v>68.8</v>
      </c>
      <c r="Z7" s="2">
        <v>68.8</v>
      </c>
      <c r="AA7" s="2">
        <v>68.8</v>
      </c>
      <c r="AB7" s="2">
        <v>68.8</v>
      </c>
      <c r="AC7" s="2">
        <v>68.8</v>
      </c>
      <c r="AD7" s="2">
        <v>68.8</v>
      </c>
      <c r="AE7" s="2">
        <v>68.8</v>
      </c>
      <c r="AF7" s="2">
        <v>68.8</v>
      </c>
      <c r="AG7" s="2">
        <v>68.8</v>
      </c>
    </row>
    <row r="8" spans="1:35" ht="24.75" customHeight="1" x14ac:dyDescent="0.3">
      <c r="A8" s="1" t="s">
        <v>93</v>
      </c>
      <c r="B8" s="1" t="s">
        <v>90</v>
      </c>
      <c r="G8" s="14">
        <f t="shared" si="2"/>
        <v>687.99999999999989</v>
      </c>
      <c r="U8" s="7"/>
      <c r="V8" s="7"/>
      <c r="W8" s="2"/>
      <c r="X8" s="2">
        <v>68.8</v>
      </c>
      <c r="Y8" s="2">
        <v>68.8</v>
      </c>
      <c r="Z8" s="2">
        <v>68.8</v>
      </c>
      <c r="AA8" s="2">
        <v>68.8</v>
      </c>
      <c r="AB8" s="2">
        <v>68.8</v>
      </c>
      <c r="AC8" s="2">
        <v>68.8</v>
      </c>
      <c r="AD8" s="2">
        <v>68.8</v>
      </c>
      <c r="AE8" s="2">
        <v>68.8</v>
      </c>
      <c r="AF8" s="2">
        <v>68.8</v>
      </c>
      <c r="AG8" s="2">
        <v>68.8</v>
      </c>
    </row>
    <row r="9" spans="1:35" ht="24.75" customHeight="1" x14ac:dyDescent="0.3">
      <c r="A9" s="1" t="s">
        <v>94</v>
      </c>
      <c r="B9" s="1" t="s">
        <v>95</v>
      </c>
      <c r="G9" s="14">
        <f t="shared" si="2"/>
        <v>687.99999999999989</v>
      </c>
      <c r="U9" s="7"/>
      <c r="V9" s="7"/>
      <c r="W9" s="2"/>
      <c r="X9" s="2">
        <v>68.8</v>
      </c>
      <c r="Y9" s="2">
        <v>68.8</v>
      </c>
      <c r="Z9" s="2">
        <v>68.8</v>
      </c>
      <c r="AA9" s="2">
        <v>68.8</v>
      </c>
      <c r="AB9" s="2">
        <v>68.8</v>
      </c>
      <c r="AC9" s="2">
        <v>68.8</v>
      </c>
      <c r="AD9" s="2">
        <v>68.8</v>
      </c>
      <c r="AE9" s="2">
        <v>68.8</v>
      </c>
      <c r="AF9" s="2">
        <v>68.8</v>
      </c>
      <c r="AG9" s="2">
        <v>68.8</v>
      </c>
    </row>
    <row r="10" spans="1:35" s="49" customFormat="1" ht="24.75" customHeight="1" thickBot="1" x14ac:dyDescent="0.35">
      <c r="E10" s="50"/>
      <c r="F10" s="50">
        <f>SUM(F4:F7)</f>
        <v>342.5</v>
      </c>
      <c r="G10" s="51">
        <f>SUM(G4:G9)</f>
        <v>3439.9999999999995</v>
      </c>
      <c r="H10" s="51"/>
      <c r="I10" s="51"/>
      <c r="J10" s="51">
        <f>SUM(J4:J7)</f>
        <v>344</v>
      </c>
      <c r="K10" s="51">
        <f t="shared" ref="K10:U10" si="3">SUM(K4:K7)</f>
        <v>344</v>
      </c>
      <c r="L10" s="51">
        <f t="shared" si="3"/>
        <v>344</v>
      </c>
      <c r="M10" s="51">
        <f t="shared" si="3"/>
        <v>344</v>
      </c>
      <c r="N10" s="51">
        <f t="shared" si="3"/>
        <v>344</v>
      </c>
      <c r="O10" s="51">
        <f t="shared" si="3"/>
        <v>344</v>
      </c>
      <c r="P10" s="51">
        <f t="shared" si="3"/>
        <v>344</v>
      </c>
      <c r="Q10" s="51">
        <f t="shared" si="3"/>
        <v>344</v>
      </c>
      <c r="R10" s="51">
        <f t="shared" si="3"/>
        <v>344</v>
      </c>
      <c r="S10" s="51">
        <f t="shared" si="3"/>
        <v>344</v>
      </c>
      <c r="T10" s="51">
        <f t="shared" si="3"/>
        <v>344</v>
      </c>
      <c r="U10" s="51">
        <f t="shared" si="3"/>
        <v>326</v>
      </c>
      <c r="V10" s="51">
        <f>SUM(V4:V7)</f>
        <v>316</v>
      </c>
      <c r="W10" s="51">
        <f t="shared" ref="W10" si="4">SUM(W4:W7)</f>
        <v>344</v>
      </c>
      <c r="X10" s="51">
        <f>SUM(X4:X9)</f>
        <v>344</v>
      </c>
      <c r="Y10" s="51">
        <f t="shared" ref="Y10:AG10" si="5">SUM(Y4:Y9)</f>
        <v>344</v>
      </c>
      <c r="Z10" s="51">
        <f t="shared" si="5"/>
        <v>344</v>
      </c>
      <c r="AA10" s="51">
        <f t="shared" si="5"/>
        <v>344</v>
      </c>
      <c r="AB10" s="51">
        <f t="shared" si="5"/>
        <v>344</v>
      </c>
      <c r="AC10" s="51">
        <f t="shared" si="5"/>
        <v>344</v>
      </c>
      <c r="AD10" s="51">
        <f t="shared" si="5"/>
        <v>344</v>
      </c>
      <c r="AE10" s="51">
        <f t="shared" si="5"/>
        <v>344</v>
      </c>
      <c r="AF10" s="51">
        <f t="shared" si="5"/>
        <v>344</v>
      </c>
      <c r="AG10" s="51">
        <f t="shared" si="5"/>
        <v>344</v>
      </c>
    </row>
    <row r="11" spans="1:35" ht="24.75" customHeight="1" thickTop="1" x14ac:dyDescent="0.3">
      <c r="S11" s="7"/>
    </row>
    <row r="12" spans="1:35" ht="15.6" x14ac:dyDescent="0.3">
      <c r="H12" s="10">
        <v>1</v>
      </c>
      <c r="I12" s="10">
        <v>2</v>
      </c>
      <c r="J12" s="10">
        <v>3</v>
      </c>
      <c r="K12" s="10">
        <v>4</v>
      </c>
      <c r="L12" s="10">
        <v>5</v>
      </c>
      <c r="M12" s="10">
        <v>6</v>
      </c>
      <c r="N12" s="10">
        <v>7</v>
      </c>
      <c r="O12" s="10">
        <v>8</v>
      </c>
      <c r="P12" s="10">
        <v>9</v>
      </c>
      <c r="Q12" s="10">
        <v>10</v>
      </c>
      <c r="R12" s="10">
        <v>11</v>
      </c>
      <c r="S12" s="10">
        <v>12</v>
      </c>
      <c r="T12" s="10">
        <v>1</v>
      </c>
      <c r="U12" s="10">
        <v>2</v>
      </c>
      <c r="V12" s="10">
        <v>3</v>
      </c>
      <c r="W12" s="10">
        <v>4</v>
      </c>
      <c r="X12" s="10">
        <v>5</v>
      </c>
      <c r="Y12" s="10">
        <v>6</v>
      </c>
      <c r="Z12" s="10">
        <v>7</v>
      </c>
      <c r="AA12" s="10">
        <v>8</v>
      </c>
      <c r="AB12" s="10">
        <v>9</v>
      </c>
      <c r="AC12" s="10">
        <v>10</v>
      </c>
      <c r="AD12" s="10">
        <v>11</v>
      </c>
      <c r="AE12" s="10">
        <v>12</v>
      </c>
      <c r="AF12" s="10">
        <v>1</v>
      </c>
      <c r="AG12" s="10">
        <v>2</v>
      </c>
      <c r="AH12" s="10">
        <v>3</v>
      </c>
      <c r="AI12" s="10">
        <v>4</v>
      </c>
    </row>
    <row r="13" spans="1:35" s="11" customFormat="1" ht="31.2" x14ac:dyDescent="0.3">
      <c r="A13" s="11" t="s">
        <v>5</v>
      </c>
      <c r="B13" s="17" t="s">
        <v>0</v>
      </c>
      <c r="C13" s="12"/>
      <c r="D13" s="12" t="s">
        <v>24</v>
      </c>
      <c r="E13" s="13"/>
      <c r="F13" s="14"/>
      <c r="G13" s="14"/>
      <c r="H13" s="15">
        <v>42400</v>
      </c>
      <c r="I13" s="15">
        <v>42429</v>
      </c>
      <c r="J13" s="15">
        <v>42460</v>
      </c>
      <c r="K13" s="15">
        <v>42490</v>
      </c>
      <c r="L13" s="15">
        <v>42521</v>
      </c>
      <c r="M13" s="15">
        <v>42551</v>
      </c>
      <c r="N13" s="15">
        <v>42582</v>
      </c>
      <c r="O13" s="15">
        <v>42613</v>
      </c>
      <c r="P13" s="15">
        <v>42643</v>
      </c>
      <c r="Q13" s="15">
        <v>42674</v>
      </c>
      <c r="R13" s="15">
        <v>42704</v>
      </c>
      <c r="S13" s="15">
        <v>42735</v>
      </c>
      <c r="T13" s="15">
        <v>42766</v>
      </c>
      <c r="U13" s="15">
        <v>42794</v>
      </c>
      <c r="V13" s="15">
        <v>42825</v>
      </c>
      <c r="W13" s="15">
        <v>42855</v>
      </c>
      <c r="X13" s="15">
        <v>42886</v>
      </c>
      <c r="Y13" s="15">
        <v>42916</v>
      </c>
      <c r="Z13" s="15">
        <v>42947</v>
      </c>
      <c r="AA13" s="15">
        <v>42978</v>
      </c>
      <c r="AB13" s="15">
        <v>43008</v>
      </c>
      <c r="AC13" s="15">
        <v>43039</v>
      </c>
      <c r="AD13" s="15">
        <v>43069</v>
      </c>
      <c r="AE13" s="15">
        <v>43100</v>
      </c>
      <c r="AF13" s="15">
        <v>43131</v>
      </c>
      <c r="AG13" s="15">
        <v>43159</v>
      </c>
      <c r="AH13" s="15">
        <v>43190</v>
      </c>
      <c r="AI13" s="15">
        <v>43220</v>
      </c>
    </row>
    <row r="14" spans="1:35" ht="24.75" customHeight="1" x14ac:dyDescent="0.3">
      <c r="A14" s="1" t="s">
        <v>10</v>
      </c>
      <c r="B14" s="1" t="s">
        <v>3</v>
      </c>
      <c r="C14" s="1" t="s">
        <v>7</v>
      </c>
      <c r="D14" s="1" t="s">
        <v>25</v>
      </c>
      <c r="E14" s="2">
        <v>5678.95</v>
      </c>
      <c r="F14" s="2">
        <f>E14/12</f>
        <v>473.24583333333334</v>
      </c>
      <c r="G14" s="14">
        <f t="shared" ref="G14:G15" si="6">SUM(X14:AI14)</f>
        <v>3784</v>
      </c>
      <c r="H14" s="2">
        <v>617.20000000000005</v>
      </c>
      <c r="I14" s="2">
        <f t="shared" ref="I14:U17" si="7">H14</f>
        <v>617.20000000000005</v>
      </c>
      <c r="J14" s="2">
        <f t="shared" si="7"/>
        <v>617.20000000000005</v>
      </c>
      <c r="K14" s="2">
        <f t="shared" si="7"/>
        <v>617.20000000000005</v>
      </c>
      <c r="L14" s="2">
        <f t="shared" si="7"/>
        <v>617.20000000000005</v>
      </c>
      <c r="M14" s="2">
        <f t="shared" si="7"/>
        <v>617.20000000000005</v>
      </c>
      <c r="N14" s="2">
        <f t="shared" si="7"/>
        <v>617.20000000000005</v>
      </c>
      <c r="O14" s="2">
        <f t="shared" si="7"/>
        <v>617.20000000000005</v>
      </c>
      <c r="P14" s="2">
        <f t="shared" si="7"/>
        <v>617.20000000000005</v>
      </c>
      <c r="Q14" s="2">
        <f t="shared" si="7"/>
        <v>617.20000000000005</v>
      </c>
      <c r="R14" s="2">
        <f t="shared" si="7"/>
        <v>617.20000000000005</v>
      </c>
      <c r="S14" s="7">
        <v>617</v>
      </c>
      <c r="T14" s="95">
        <v>475.95</v>
      </c>
      <c r="U14" s="94">
        <v>473</v>
      </c>
      <c r="V14" s="94">
        <v>473</v>
      </c>
      <c r="W14" s="94">
        <v>473</v>
      </c>
      <c r="X14" s="94">
        <v>473</v>
      </c>
      <c r="Y14" s="94">
        <v>473</v>
      </c>
      <c r="Z14" s="94">
        <v>473</v>
      </c>
      <c r="AA14" s="94">
        <v>473</v>
      </c>
      <c r="AB14" s="94">
        <v>473</v>
      </c>
      <c r="AC14" s="94">
        <v>473</v>
      </c>
      <c r="AD14" s="94">
        <v>473</v>
      </c>
      <c r="AE14" s="94">
        <v>473</v>
      </c>
      <c r="AF14" s="4"/>
    </row>
    <row r="15" spans="1:35" ht="24.75" customHeight="1" x14ac:dyDescent="0.3">
      <c r="A15" s="1" t="s">
        <v>11</v>
      </c>
      <c r="B15" s="1" t="s">
        <v>4</v>
      </c>
      <c r="C15" s="1" t="s">
        <v>7</v>
      </c>
      <c r="D15" s="1" t="s">
        <v>25</v>
      </c>
      <c r="E15" s="2">
        <v>5712.44</v>
      </c>
      <c r="F15" s="2">
        <f>E15/12</f>
        <v>476.03666666666663</v>
      </c>
      <c r="G15" s="14">
        <f t="shared" si="6"/>
        <v>476</v>
      </c>
      <c r="H15" s="2">
        <v>617.20000000000005</v>
      </c>
      <c r="I15" s="2">
        <f t="shared" si="7"/>
        <v>617.20000000000005</v>
      </c>
      <c r="J15" s="2">
        <f t="shared" si="7"/>
        <v>617.20000000000005</v>
      </c>
      <c r="K15" s="2">
        <f t="shared" si="7"/>
        <v>617.20000000000005</v>
      </c>
      <c r="L15" s="2">
        <f t="shared" si="7"/>
        <v>617.20000000000005</v>
      </c>
      <c r="M15" s="2">
        <f t="shared" si="7"/>
        <v>617.20000000000005</v>
      </c>
      <c r="N15" s="2">
        <f t="shared" si="7"/>
        <v>617.20000000000005</v>
      </c>
      <c r="O15" s="2">
        <f t="shared" si="7"/>
        <v>617.20000000000005</v>
      </c>
      <c r="P15" s="2">
        <f t="shared" si="7"/>
        <v>617.20000000000005</v>
      </c>
      <c r="Q15" s="2">
        <f t="shared" si="7"/>
        <v>617.20000000000005</v>
      </c>
      <c r="R15" s="2">
        <f t="shared" si="7"/>
        <v>617.20000000000005</v>
      </c>
      <c r="S15" s="7">
        <v>617</v>
      </c>
      <c r="T15" s="7">
        <v>476.43</v>
      </c>
      <c r="U15" s="2">
        <v>476</v>
      </c>
      <c r="V15" s="2">
        <v>476</v>
      </c>
      <c r="W15" s="2">
        <v>476</v>
      </c>
      <c r="X15" s="2">
        <v>476</v>
      </c>
      <c r="Y15" s="2"/>
      <c r="Z15" s="2"/>
      <c r="AA15" s="2"/>
      <c r="AB15" s="2"/>
      <c r="AC15" s="2"/>
      <c r="AD15" s="2"/>
      <c r="AE15" s="2"/>
      <c r="AF15" s="4"/>
    </row>
    <row r="16" spans="1:35" s="34" customFormat="1" ht="24.75" customHeight="1" x14ac:dyDescent="0.3">
      <c r="A16" s="34" t="s">
        <v>30</v>
      </c>
      <c r="B16" s="34" t="s">
        <v>32</v>
      </c>
      <c r="C16" s="34" t="s">
        <v>7</v>
      </c>
      <c r="D16" s="34" t="s">
        <v>25</v>
      </c>
      <c r="E16" s="35">
        <v>7079.25</v>
      </c>
      <c r="F16" s="35">
        <f>E16/12</f>
        <v>589.9375</v>
      </c>
      <c r="G16" s="14">
        <f t="shared" ref="G16:G17" si="8">SUM(X16:AI16)</f>
        <v>5453.22</v>
      </c>
      <c r="H16" s="35"/>
      <c r="I16" s="35"/>
      <c r="J16" s="35"/>
      <c r="K16" s="35">
        <v>590</v>
      </c>
      <c r="L16" s="35">
        <f t="shared" si="7"/>
        <v>590</v>
      </c>
      <c r="M16" s="35">
        <f t="shared" si="7"/>
        <v>590</v>
      </c>
      <c r="N16" s="35">
        <f t="shared" si="7"/>
        <v>590</v>
      </c>
      <c r="O16" s="35">
        <f t="shared" si="7"/>
        <v>590</v>
      </c>
      <c r="P16" s="35">
        <f t="shared" si="7"/>
        <v>590</v>
      </c>
      <c r="Q16" s="35">
        <f t="shared" si="7"/>
        <v>590</v>
      </c>
      <c r="R16" s="35">
        <f t="shared" si="7"/>
        <v>590</v>
      </c>
      <c r="S16" s="35">
        <f t="shared" si="7"/>
        <v>590</v>
      </c>
      <c r="T16" s="35">
        <f t="shared" si="7"/>
        <v>590</v>
      </c>
      <c r="U16" s="35">
        <f t="shared" si="7"/>
        <v>590</v>
      </c>
      <c r="V16" s="36">
        <v>589.25</v>
      </c>
      <c r="W16" s="36">
        <v>441.46</v>
      </c>
      <c r="X16" s="70">
        <v>495.72</v>
      </c>
      <c r="Y16" s="34">
        <v>495.75</v>
      </c>
      <c r="Z16" s="34">
        <v>495.75</v>
      </c>
      <c r="AA16" s="34">
        <v>495.75</v>
      </c>
      <c r="AB16" s="34">
        <v>495.75</v>
      </c>
      <c r="AC16" s="34">
        <v>495.75</v>
      </c>
      <c r="AD16" s="34">
        <v>495.75</v>
      </c>
      <c r="AE16" s="34">
        <v>495.75</v>
      </c>
      <c r="AF16" s="34">
        <v>495.75</v>
      </c>
      <c r="AG16" s="34">
        <v>495.75</v>
      </c>
      <c r="AH16" s="34">
        <v>495.75</v>
      </c>
    </row>
    <row r="17" spans="1:38" s="34" customFormat="1" ht="24.75" customHeight="1" x14ac:dyDescent="0.3">
      <c r="A17" s="34" t="s">
        <v>31</v>
      </c>
      <c r="B17" s="34" t="s">
        <v>33</v>
      </c>
      <c r="C17" s="34" t="s">
        <v>7</v>
      </c>
      <c r="D17" s="34" t="s">
        <v>25</v>
      </c>
      <c r="E17" s="35">
        <v>7079.25</v>
      </c>
      <c r="F17" s="35">
        <f>E17/12</f>
        <v>589.9375</v>
      </c>
      <c r="G17" s="14">
        <f t="shared" si="8"/>
        <v>5411.31</v>
      </c>
      <c r="H17" s="35"/>
      <c r="I17" s="35"/>
      <c r="J17" s="35"/>
      <c r="K17" s="35">
        <v>590</v>
      </c>
      <c r="L17" s="35">
        <f t="shared" si="7"/>
        <v>590</v>
      </c>
      <c r="M17" s="35">
        <f t="shared" si="7"/>
        <v>590</v>
      </c>
      <c r="N17" s="35">
        <f t="shared" si="7"/>
        <v>590</v>
      </c>
      <c r="O17" s="35">
        <f t="shared" si="7"/>
        <v>590</v>
      </c>
      <c r="P17" s="35">
        <f t="shared" si="7"/>
        <v>590</v>
      </c>
      <c r="Q17" s="35">
        <f t="shared" si="7"/>
        <v>590</v>
      </c>
      <c r="R17" s="35">
        <f t="shared" si="7"/>
        <v>590</v>
      </c>
      <c r="S17" s="35">
        <f t="shared" si="7"/>
        <v>590</v>
      </c>
      <c r="T17" s="35">
        <f t="shared" si="7"/>
        <v>590</v>
      </c>
      <c r="U17" s="35">
        <f t="shared" si="7"/>
        <v>590</v>
      </c>
      <c r="V17" s="36">
        <v>589.25</v>
      </c>
      <c r="W17" s="36">
        <v>441.46</v>
      </c>
      <c r="X17" s="34">
        <v>435</v>
      </c>
      <c r="Y17" s="70">
        <v>497.64</v>
      </c>
      <c r="Z17" s="34">
        <v>497.63</v>
      </c>
      <c r="AA17" s="34">
        <v>497.63</v>
      </c>
      <c r="AB17" s="34">
        <v>497.63</v>
      </c>
      <c r="AC17" s="34">
        <v>497.63</v>
      </c>
      <c r="AD17" s="34">
        <v>497.63</v>
      </c>
      <c r="AE17" s="34">
        <v>497.63</v>
      </c>
      <c r="AF17" s="34">
        <v>497.63</v>
      </c>
      <c r="AG17" s="34">
        <v>497.63</v>
      </c>
      <c r="AH17" s="34">
        <v>497.63</v>
      </c>
    </row>
    <row r="18" spans="1:38" s="34" customFormat="1" ht="24.75" customHeight="1" x14ac:dyDescent="0.3">
      <c r="A18" s="34" t="s">
        <v>93</v>
      </c>
      <c r="B18" s="34" t="s">
        <v>90</v>
      </c>
      <c r="E18" s="35"/>
      <c r="F18" s="35"/>
      <c r="G18" s="14">
        <v>8948.2999999999993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35">
        <v>745.7</v>
      </c>
      <c r="Y18" s="35">
        <v>745.7</v>
      </c>
      <c r="Z18" s="35">
        <v>745.7</v>
      </c>
      <c r="AA18" s="35">
        <v>745.7</v>
      </c>
      <c r="AB18" s="35">
        <v>745.7</v>
      </c>
      <c r="AC18" s="35">
        <v>745.7</v>
      </c>
      <c r="AD18" s="35">
        <v>745.7</v>
      </c>
      <c r="AE18" s="35">
        <v>745.7</v>
      </c>
      <c r="AF18" s="35">
        <v>745.7</v>
      </c>
      <c r="AG18" s="35">
        <v>745.7</v>
      </c>
      <c r="AH18" s="35">
        <v>745.7</v>
      </c>
      <c r="AI18" s="36">
        <v>745.6</v>
      </c>
    </row>
    <row r="19" spans="1:38" s="34" customFormat="1" ht="24.75" customHeight="1" x14ac:dyDescent="0.3">
      <c r="A19" s="34" t="s">
        <v>94</v>
      </c>
      <c r="B19" s="34" t="s">
        <v>95</v>
      </c>
      <c r="E19" s="35"/>
      <c r="F19" s="35"/>
      <c r="G19" s="14">
        <v>9137.06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6"/>
      <c r="W19" s="36"/>
      <c r="Y19" s="70"/>
      <c r="Z19" s="34">
        <v>761.42</v>
      </c>
      <c r="AA19" s="34">
        <v>761.42</v>
      </c>
      <c r="AB19" s="34">
        <v>761.42</v>
      </c>
      <c r="AC19" s="34">
        <v>761.42</v>
      </c>
      <c r="AD19" s="34">
        <v>761.42</v>
      </c>
      <c r="AE19" s="34">
        <v>761.42</v>
      </c>
      <c r="AF19" s="34">
        <v>761.42</v>
      </c>
      <c r="AG19" s="34">
        <v>761.42</v>
      </c>
      <c r="AH19" s="34">
        <v>761.42</v>
      </c>
      <c r="AI19" s="34">
        <v>761.42</v>
      </c>
      <c r="AJ19" s="34">
        <v>763.08</v>
      </c>
      <c r="AK19" s="70">
        <v>761.44</v>
      </c>
    </row>
    <row r="20" spans="1:38" ht="24.75" customHeight="1" x14ac:dyDescent="0.3">
      <c r="A20" s="1" t="s">
        <v>99</v>
      </c>
      <c r="B20" s="1" t="s">
        <v>100</v>
      </c>
      <c r="G20" s="14">
        <v>9137.06</v>
      </c>
      <c r="AA20" s="1">
        <v>761.42</v>
      </c>
      <c r="AB20" s="1">
        <v>761.42</v>
      </c>
      <c r="AC20" s="1">
        <v>761.42</v>
      </c>
      <c r="AD20" s="1">
        <v>761.42</v>
      </c>
      <c r="AE20" s="1">
        <v>761.42</v>
      </c>
      <c r="AF20" s="1">
        <v>761.42</v>
      </c>
      <c r="AG20" s="1">
        <v>761.42</v>
      </c>
      <c r="AH20" s="1">
        <v>761.42</v>
      </c>
      <c r="AI20" s="1">
        <v>761.42</v>
      </c>
      <c r="AJ20" s="1">
        <v>761.42</v>
      </c>
      <c r="AK20" s="1">
        <v>763.08</v>
      </c>
      <c r="AL20" s="1">
        <v>761.44</v>
      </c>
    </row>
    <row r="21" spans="1:38" s="49" customFormat="1" ht="24.75" customHeight="1" thickBot="1" x14ac:dyDescent="0.35">
      <c r="A21" s="227" t="s">
        <v>69</v>
      </c>
      <c r="B21" s="227"/>
      <c r="E21" s="50"/>
      <c r="F21" s="50"/>
      <c r="G21" s="51">
        <f t="shared" ref="G21" si="9">SUM(X21:AI21)</f>
        <v>38539.81</v>
      </c>
      <c r="H21" s="50"/>
      <c r="I21" s="50"/>
      <c r="J21" s="50"/>
      <c r="K21" s="50">
        <f t="shared" ref="K21:W21" si="10">K14+K15+K16+K17</f>
        <v>2414.4</v>
      </c>
      <c r="L21" s="50">
        <f t="shared" si="10"/>
        <v>2414.4</v>
      </c>
      <c r="M21" s="50">
        <f t="shared" si="10"/>
        <v>2414.4</v>
      </c>
      <c r="N21" s="50">
        <f t="shared" si="10"/>
        <v>2414.4</v>
      </c>
      <c r="O21" s="50">
        <f t="shared" si="10"/>
        <v>2414.4</v>
      </c>
      <c r="P21" s="50">
        <f t="shared" si="10"/>
        <v>2414.4</v>
      </c>
      <c r="Q21" s="50">
        <f t="shared" si="10"/>
        <v>2414.4</v>
      </c>
      <c r="R21" s="50">
        <f t="shared" si="10"/>
        <v>2414.4</v>
      </c>
      <c r="S21" s="50">
        <f t="shared" si="10"/>
        <v>2414</v>
      </c>
      <c r="T21" s="50">
        <f t="shared" si="10"/>
        <v>2132.38</v>
      </c>
      <c r="U21" s="50">
        <f t="shared" si="10"/>
        <v>2129</v>
      </c>
      <c r="V21" s="50">
        <f t="shared" si="10"/>
        <v>2127.5</v>
      </c>
      <c r="W21" s="50">
        <f t="shared" si="10"/>
        <v>1831.92</v>
      </c>
      <c r="X21" s="50">
        <f>SUM(X14:X20)</f>
        <v>2625.42</v>
      </c>
      <c r="Y21" s="50">
        <f t="shared" ref="Y21:AI21" si="11">SUM(Y14:Y20)</f>
        <v>2212.09</v>
      </c>
      <c r="Z21" s="50">
        <f t="shared" si="11"/>
        <v>2973.5</v>
      </c>
      <c r="AA21" s="50">
        <f t="shared" si="11"/>
        <v>3734.92</v>
      </c>
      <c r="AB21" s="50">
        <f t="shared" si="11"/>
        <v>3734.92</v>
      </c>
      <c r="AC21" s="50">
        <f t="shared" si="11"/>
        <v>3734.92</v>
      </c>
      <c r="AD21" s="50">
        <f t="shared" si="11"/>
        <v>3734.92</v>
      </c>
      <c r="AE21" s="50">
        <f t="shared" si="11"/>
        <v>3734.92</v>
      </c>
      <c r="AF21" s="50">
        <f t="shared" si="11"/>
        <v>3261.92</v>
      </c>
      <c r="AG21" s="50">
        <f t="shared" si="11"/>
        <v>3261.92</v>
      </c>
      <c r="AH21" s="50">
        <f t="shared" si="11"/>
        <v>3261.92</v>
      </c>
      <c r="AI21" s="50">
        <f t="shared" si="11"/>
        <v>2268.44</v>
      </c>
    </row>
    <row r="22" spans="1:38" s="11" customFormat="1" ht="24.75" customHeight="1" thickTop="1" x14ac:dyDescent="0.3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8" s="11" customFormat="1" ht="31.8" thickBot="1" x14ac:dyDescent="0.35">
      <c r="A23" s="11" t="s">
        <v>8</v>
      </c>
      <c r="B23" s="17" t="s">
        <v>1</v>
      </c>
      <c r="C23" s="12"/>
      <c r="D23" s="12"/>
      <c r="E23" s="13"/>
      <c r="F23" s="14"/>
      <c r="G23" s="14"/>
      <c r="H23" s="15">
        <v>42400</v>
      </c>
      <c r="I23" s="15">
        <v>42429</v>
      </c>
      <c r="J23" s="15">
        <v>42460</v>
      </c>
      <c r="K23" s="15">
        <v>42490</v>
      </c>
      <c r="L23" s="15">
        <v>42521</v>
      </c>
      <c r="M23" s="15">
        <v>42551</v>
      </c>
      <c r="N23" s="15">
        <v>42582</v>
      </c>
      <c r="O23" s="15">
        <v>42613</v>
      </c>
      <c r="P23" s="15">
        <v>42643</v>
      </c>
      <c r="Q23" s="15">
        <v>42674</v>
      </c>
      <c r="R23" s="15">
        <v>42704</v>
      </c>
      <c r="S23" s="15">
        <v>42735</v>
      </c>
      <c r="T23" s="15">
        <v>42766</v>
      </c>
      <c r="U23" s="15">
        <v>42794</v>
      </c>
      <c r="V23" s="15">
        <v>42825</v>
      </c>
      <c r="W23" s="15">
        <v>42855</v>
      </c>
      <c r="X23" s="15">
        <v>42886</v>
      </c>
      <c r="Y23" s="15">
        <v>42916</v>
      </c>
      <c r="Z23" s="15">
        <v>42947</v>
      </c>
      <c r="AA23" s="15">
        <v>42978</v>
      </c>
      <c r="AB23" s="15">
        <v>43008</v>
      </c>
      <c r="AC23" s="15">
        <v>43039</v>
      </c>
      <c r="AD23" s="15">
        <v>43069</v>
      </c>
      <c r="AE23" s="15">
        <v>43100</v>
      </c>
      <c r="AF23" s="15">
        <v>43131</v>
      </c>
      <c r="AG23" s="15">
        <v>43159</v>
      </c>
      <c r="AH23" s="15">
        <v>43190</v>
      </c>
      <c r="AI23" s="15">
        <v>43220</v>
      </c>
    </row>
    <row r="24" spans="1:38" ht="24.75" customHeight="1" thickBot="1" x14ac:dyDescent="0.35">
      <c r="A24" s="1" t="s">
        <v>12</v>
      </c>
      <c r="B24" s="1" t="s">
        <v>3</v>
      </c>
      <c r="C24" s="1" t="s">
        <v>7</v>
      </c>
      <c r="D24" s="1" t="s">
        <v>23</v>
      </c>
      <c r="E24" s="2">
        <v>1391</v>
      </c>
      <c r="F24" s="2">
        <f t="shared" ref="F24:F29" si="12">E24/6</f>
        <v>231.83333333333334</v>
      </c>
      <c r="G24" s="14">
        <f t="shared" ref="G24:G30" si="13">SUM(X24:AI24)</f>
        <v>1794</v>
      </c>
      <c r="H24" s="2">
        <v>232</v>
      </c>
      <c r="I24" s="2">
        <f t="shared" ref="I24:N26" si="14">H24</f>
        <v>232</v>
      </c>
      <c r="J24" s="2">
        <f t="shared" si="14"/>
        <v>232</v>
      </c>
      <c r="K24" s="2">
        <f t="shared" si="14"/>
        <v>232</v>
      </c>
      <c r="L24" s="2">
        <f t="shared" si="14"/>
        <v>232</v>
      </c>
      <c r="M24" s="14">
        <v>231</v>
      </c>
      <c r="N24" s="27">
        <v>231</v>
      </c>
      <c r="O24" s="28">
        <f t="shared" ref="O24:U26" si="15">N24</f>
        <v>231</v>
      </c>
      <c r="P24" s="28">
        <f t="shared" si="15"/>
        <v>231</v>
      </c>
      <c r="Q24" s="28">
        <f t="shared" si="15"/>
        <v>231</v>
      </c>
      <c r="R24" s="28">
        <f t="shared" si="15"/>
        <v>231</v>
      </c>
      <c r="S24" s="38">
        <v>233</v>
      </c>
      <c r="T24" s="43">
        <v>226</v>
      </c>
      <c r="U24" s="28">
        <v>224</v>
      </c>
      <c r="V24" s="28">
        <v>224</v>
      </c>
      <c r="W24" s="28">
        <v>224</v>
      </c>
      <c r="X24" s="28">
        <v>224</v>
      </c>
      <c r="Y24" s="74">
        <v>410</v>
      </c>
      <c r="Z24" s="73">
        <v>232</v>
      </c>
      <c r="AA24" s="45">
        <v>232</v>
      </c>
      <c r="AB24" s="45">
        <v>232</v>
      </c>
      <c r="AC24" s="45">
        <v>232</v>
      </c>
      <c r="AD24" s="46">
        <v>232</v>
      </c>
      <c r="AE24" s="34"/>
      <c r="AF24" s="34"/>
      <c r="AG24" s="34"/>
      <c r="AH24" s="34"/>
      <c r="AI24" s="34"/>
    </row>
    <row r="25" spans="1:38" ht="24.75" customHeight="1" thickBot="1" x14ac:dyDescent="0.35">
      <c r="A25" s="1" t="s">
        <v>13</v>
      </c>
      <c r="B25" s="1" t="s">
        <v>4</v>
      </c>
      <c r="C25" s="1" t="s">
        <v>7</v>
      </c>
      <c r="D25" s="1" t="s">
        <v>23</v>
      </c>
      <c r="E25" s="2">
        <v>1391</v>
      </c>
      <c r="F25" s="2">
        <f t="shared" si="12"/>
        <v>231.83333333333334</v>
      </c>
      <c r="G25" s="14">
        <f t="shared" si="13"/>
        <v>448</v>
      </c>
      <c r="H25" s="2">
        <v>232</v>
      </c>
      <c r="I25" s="2">
        <f t="shared" si="14"/>
        <v>232</v>
      </c>
      <c r="J25" s="2">
        <f t="shared" si="14"/>
        <v>232</v>
      </c>
      <c r="K25" s="2">
        <f t="shared" si="14"/>
        <v>232</v>
      </c>
      <c r="L25" s="2">
        <f t="shared" si="14"/>
        <v>232</v>
      </c>
      <c r="M25" s="14">
        <v>231</v>
      </c>
      <c r="N25" s="27">
        <v>231</v>
      </c>
      <c r="O25" s="28">
        <v>231</v>
      </c>
      <c r="P25" s="28">
        <v>231</v>
      </c>
      <c r="Q25" s="39">
        <v>231</v>
      </c>
      <c r="R25" s="39">
        <v>231</v>
      </c>
      <c r="S25" s="40">
        <v>233</v>
      </c>
      <c r="T25" s="43">
        <v>226</v>
      </c>
      <c r="U25" s="28">
        <v>224</v>
      </c>
      <c r="V25" s="28">
        <v>224</v>
      </c>
      <c r="W25" s="39">
        <v>224</v>
      </c>
      <c r="X25" s="39">
        <v>224</v>
      </c>
      <c r="Y25" s="44">
        <v>224</v>
      </c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8" ht="24.75" customHeight="1" thickBot="1" x14ac:dyDescent="0.35">
      <c r="A26" s="1" t="s">
        <v>34</v>
      </c>
      <c r="B26" s="1" t="s">
        <v>32</v>
      </c>
      <c r="C26" s="1" t="s">
        <v>7</v>
      </c>
      <c r="D26" s="1" t="s">
        <v>25</v>
      </c>
      <c r="E26" s="2">
        <v>1391</v>
      </c>
      <c r="F26" s="2">
        <f t="shared" si="12"/>
        <v>231.83333333333334</v>
      </c>
      <c r="G26" s="14">
        <f t="shared" si="13"/>
        <v>1160</v>
      </c>
      <c r="H26" s="2">
        <v>0</v>
      </c>
      <c r="I26" s="2">
        <v>0</v>
      </c>
      <c r="J26" s="2">
        <v>0</v>
      </c>
      <c r="K26" s="2">
        <v>232</v>
      </c>
      <c r="L26" s="2">
        <f t="shared" si="14"/>
        <v>232</v>
      </c>
      <c r="M26" s="2">
        <f t="shared" si="14"/>
        <v>232</v>
      </c>
      <c r="N26" s="2">
        <f t="shared" si="14"/>
        <v>232</v>
      </c>
      <c r="O26" s="2">
        <f t="shared" si="15"/>
        <v>232</v>
      </c>
      <c r="P26" s="14">
        <v>231</v>
      </c>
      <c r="Q26" s="27">
        <v>218</v>
      </c>
      <c r="R26" s="28">
        <f t="shared" si="15"/>
        <v>218</v>
      </c>
      <c r="S26" s="28">
        <f t="shared" si="15"/>
        <v>218</v>
      </c>
      <c r="T26" s="41">
        <f t="shared" si="15"/>
        <v>218</v>
      </c>
      <c r="U26" s="41">
        <f t="shared" si="15"/>
        <v>218</v>
      </c>
      <c r="V26" s="42">
        <v>217</v>
      </c>
      <c r="W26" s="43">
        <v>232</v>
      </c>
      <c r="X26" s="28">
        <v>232</v>
      </c>
      <c r="Y26" s="28">
        <v>232</v>
      </c>
      <c r="Z26" s="71">
        <v>232</v>
      </c>
      <c r="AA26" s="71">
        <v>232</v>
      </c>
      <c r="AB26" s="72">
        <v>232</v>
      </c>
      <c r="AC26" s="34"/>
      <c r="AD26" s="34"/>
      <c r="AE26" s="34"/>
      <c r="AF26" s="34"/>
      <c r="AG26" s="34"/>
      <c r="AH26" s="34"/>
      <c r="AI26" s="34"/>
    </row>
    <row r="27" spans="1:38" ht="24.75" customHeight="1" thickBot="1" x14ac:dyDescent="0.35">
      <c r="A27" s="1" t="s">
        <v>35</v>
      </c>
      <c r="B27" s="1" t="s">
        <v>33</v>
      </c>
      <c r="C27" s="1" t="s">
        <v>7</v>
      </c>
      <c r="D27" s="1" t="s">
        <v>25</v>
      </c>
      <c r="E27" s="2">
        <v>1391</v>
      </c>
      <c r="F27" s="2">
        <f t="shared" si="12"/>
        <v>231.83333333333334</v>
      </c>
      <c r="G27" s="14">
        <f t="shared" ref="G27:G28" si="16">SUM(X27:AI27)</f>
        <v>1160</v>
      </c>
      <c r="H27" s="2">
        <v>0</v>
      </c>
      <c r="I27" s="2">
        <v>0</v>
      </c>
      <c r="J27" s="2">
        <v>0</v>
      </c>
      <c r="K27" s="2">
        <v>232</v>
      </c>
      <c r="L27" s="2">
        <f t="shared" ref="L27" si="17">K27</f>
        <v>232</v>
      </c>
      <c r="M27" s="2">
        <f t="shared" ref="M27" si="18">L27</f>
        <v>232</v>
      </c>
      <c r="N27" s="2">
        <f t="shared" ref="N27" si="19">M27</f>
        <v>232</v>
      </c>
      <c r="O27" s="2">
        <f t="shared" ref="O27" si="20">N27</f>
        <v>232</v>
      </c>
      <c r="P27" s="14">
        <v>231</v>
      </c>
      <c r="Q27" s="78">
        <v>218</v>
      </c>
      <c r="R27" s="39">
        <f t="shared" ref="R27" si="21">Q27</f>
        <v>218</v>
      </c>
      <c r="S27" s="39">
        <f t="shared" ref="S27" si="22">R27</f>
        <v>218</v>
      </c>
      <c r="T27" s="39">
        <f t="shared" ref="T27" si="23">S27</f>
        <v>218</v>
      </c>
      <c r="U27" s="39">
        <f t="shared" ref="U27" si="24">T27</f>
        <v>218</v>
      </c>
      <c r="V27" s="79">
        <v>217</v>
      </c>
      <c r="W27" s="80">
        <v>231</v>
      </c>
      <c r="X27" s="39">
        <v>232</v>
      </c>
      <c r="Y27" s="39">
        <v>232</v>
      </c>
      <c r="Z27" s="75">
        <v>232</v>
      </c>
      <c r="AA27" s="75">
        <v>232</v>
      </c>
      <c r="AB27" s="76">
        <v>232</v>
      </c>
      <c r="AC27" s="34"/>
      <c r="AD27" s="34"/>
      <c r="AE27" s="34"/>
      <c r="AF27" s="34"/>
      <c r="AG27" s="34"/>
      <c r="AH27" s="34"/>
      <c r="AI27" s="34"/>
    </row>
    <row r="28" spans="1:38" ht="24.75" customHeight="1" thickBot="1" x14ac:dyDescent="0.35">
      <c r="A28" s="1" t="s">
        <v>92</v>
      </c>
      <c r="B28" s="1" t="s">
        <v>90</v>
      </c>
      <c r="C28" s="1" t="s">
        <v>7</v>
      </c>
      <c r="D28" s="1" t="s">
        <v>25</v>
      </c>
      <c r="E28" s="2">
        <v>1391</v>
      </c>
      <c r="F28" s="2">
        <f t="shared" si="12"/>
        <v>231.83333333333334</v>
      </c>
      <c r="G28" s="14">
        <f t="shared" si="16"/>
        <v>1392</v>
      </c>
      <c r="P28" s="14"/>
      <c r="Q28" s="81"/>
      <c r="R28" s="81"/>
      <c r="S28" s="81"/>
      <c r="T28" s="81"/>
      <c r="U28" s="81"/>
      <c r="V28" s="82"/>
      <c r="W28" s="83"/>
      <c r="X28" s="27">
        <v>232</v>
      </c>
      <c r="Y28" s="28">
        <v>232</v>
      </c>
      <c r="Z28" s="71">
        <v>232</v>
      </c>
      <c r="AA28" s="71">
        <v>232</v>
      </c>
      <c r="AB28" s="71">
        <v>232</v>
      </c>
      <c r="AC28" s="46">
        <v>232</v>
      </c>
      <c r="AD28" s="34"/>
      <c r="AE28" s="34"/>
      <c r="AF28" s="34"/>
      <c r="AG28" s="34"/>
      <c r="AH28" s="34"/>
      <c r="AI28" s="34"/>
    </row>
    <row r="29" spans="1:38" ht="24.75" customHeight="1" thickBot="1" x14ac:dyDescent="0.35">
      <c r="A29" s="1" t="s">
        <v>98</v>
      </c>
      <c r="B29" s="1" t="s">
        <v>95</v>
      </c>
      <c r="C29" s="1" t="s">
        <v>7</v>
      </c>
      <c r="D29" s="1" t="s">
        <v>25</v>
      </c>
      <c r="E29" s="2">
        <v>1391</v>
      </c>
      <c r="F29" s="2">
        <f t="shared" si="12"/>
        <v>231.83333333333334</v>
      </c>
      <c r="G29" s="14">
        <f t="shared" si="13"/>
        <v>928</v>
      </c>
      <c r="P29" s="14"/>
      <c r="Q29" s="81"/>
      <c r="R29" s="81"/>
      <c r="S29" s="81"/>
      <c r="T29" s="81"/>
      <c r="U29" s="81"/>
      <c r="V29" s="82"/>
      <c r="W29" s="83"/>
      <c r="X29" s="27"/>
      <c r="Y29" s="28"/>
      <c r="Z29" s="71">
        <v>232</v>
      </c>
      <c r="AA29" s="71">
        <v>232</v>
      </c>
      <c r="AB29" s="71">
        <v>232</v>
      </c>
      <c r="AC29" s="46">
        <v>232</v>
      </c>
      <c r="AD29" s="34"/>
      <c r="AE29" s="34"/>
      <c r="AF29" s="34"/>
      <c r="AG29" s="34"/>
      <c r="AH29" s="34"/>
      <c r="AI29" s="34"/>
    </row>
    <row r="30" spans="1:38" s="49" customFormat="1" ht="24.75" customHeight="1" thickBot="1" x14ac:dyDescent="0.35">
      <c r="E30" s="50"/>
      <c r="F30" s="50"/>
      <c r="G30" s="51">
        <f t="shared" si="13"/>
        <v>6882</v>
      </c>
      <c r="H30" s="51">
        <f>SUM(H24:H29)</f>
        <v>464</v>
      </c>
      <c r="I30" s="51">
        <f t="shared" ref="I30:T30" si="25">SUM(I24:I29)</f>
        <v>464</v>
      </c>
      <c r="J30" s="51">
        <f t="shared" si="25"/>
        <v>464</v>
      </c>
      <c r="K30" s="51">
        <f t="shared" si="25"/>
        <v>928</v>
      </c>
      <c r="L30" s="51">
        <f t="shared" si="25"/>
        <v>928</v>
      </c>
      <c r="M30" s="51">
        <f t="shared" si="25"/>
        <v>926</v>
      </c>
      <c r="N30" s="51">
        <f t="shared" si="25"/>
        <v>926</v>
      </c>
      <c r="O30" s="51">
        <f t="shared" si="25"/>
        <v>926</v>
      </c>
      <c r="P30" s="51">
        <f t="shared" si="25"/>
        <v>924</v>
      </c>
      <c r="Q30" s="52">
        <f t="shared" si="25"/>
        <v>898</v>
      </c>
      <c r="R30" s="52">
        <f t="shared" si="25"/>
        <v>898</v>
      </c>
      <c r="S30" s="52">
        <f t="shared" si="25"/>
        <v>902</v>
      </c>
      <c r="T30" s="52">
        <f t="shared" si="25"/>
        <v>888</v>
      </c>
      <c r="U30" s="52">
        <f>SUM(U24:U29)</f>
        <v>884</v>
      </c>
      <c r="V30" s="52">
        <f>SUM(V24:V29)</f>
        <v>882</v>
      </c>
      <c r="W30" s="52">
        <f t="shared" ref="W30:AB30" si="26">SUM(W24:W29)</f>
        <v>911</v>
      </c>
      <c r="X30" s="52">
        <f t="shared" si="26"/>
        <v>1144</v>
      </c>
      <c r="Y30" s="52">
        <f t="shared" si="26"/>
        <v>1330</v>
      </c>
      <c r="Z30" s="52">
        <f t="shared" si="26"/>
        <v>1160</v>
      </c>
      <c r="AA30" s="52">
        <f t="shared" si="26"/>
        <v>1160</v>
      </c>
      <c r="AB30" s="52">
        <f t="shared" si="26"/>
        <v>1160</v>
      </c>
      <c r="AC30" s="52">
        <f t="shared" ref="AC30" si="27">SUM(AC24:AC29)</f>
        <v>696</v>
      </c>
      <c r="AD30" s="51">
        <f t="shared" ref="AD30" si="28">SUM(AD24:AD29)</f>
        <v>232</v>
      </c>
      <c r="AE30" s="51">
        <f t="shared" ref="AE30" si="29">SUM(AE24:AE29)</f>
        <v>0</v>
      </c>
      <c r="AF30" s="51">
        <f t="shared" ref="AF30" si="30">SUM(AF24:AF29)</f>
        <v>0</v>
      </c>
      <c r="AG30" s="51">
        <f t="shared" ref="AG30" si="31">SUM(AG24:AG29)</f>
        <v>0</v>
      </c>
      <c r="AH30" s="51">
        <f t="shared" ref="AH30" si="32">SUM(AH24:AH29)</f>
        <v>0</v>
      </c>
      <c r="AI30" s="51">
        <f t="shared" ref="AI30" si="33">SUM(AI24:AI29)</f>
        <v>0</v>
      </c>
    </row>
    <row r="31" spans="1:38" ht="24.75" customHeight="1" thickTop="1" x14ac:dyDescent="0.3"/>
    <row r="32" spans="1:38" s="11" customFormat="1" ht="31.8" thickBot="1" x14ac:dyDescent="0.35">
      <c r="A32" s="11" t="s">
        <v>9</v>
      </c>
      <c r="B32" s="37" t="s">
        <v>2</v>
      </c>
      <c r="C32" s="12" t="s">
        <v>29</v>
      </c>
      <c r="D32" s="12"/>
      <c r="E32" s="13"/>
      <c r="F32" s="14"/>
      <c r="G32" s="14"/>
      <c r="H32" s="15">
        <v>42400</v>
      </c>
      <c r="I32" s="15">
        <v>42429</v>
      </c>
      <c r="J32" s="15">
        <v>42460</v>
      </c>
      <c r="K32" s="15">
        <v>42490</v>
      </c>
      <c r="L32" s="15">
        <v>42521</v>
      </c>
      <c r="M32" s="15">
        <v>42551</v>
      </c>
      <c r="N32" s="15">
        <v>42582</v>
      </c>
      <c r="O32" s="15">
        <v>42613</v>
      </c>
      <c r="P32" s="15">
        <v>42643</v>
      </c>
      <c r="Q32" s="15">
        <v>42674</v>
      </c>
      <c r="R32" s="15">
        <v>42704</v>
      </c>
      <c r="S32" s="15">
        <v>42735</v>
      </c>
      <c r="T32" s="15">
        <v>42766</v>
      </c>
      <c r="U32" s="15">
        <v>42794</v>
      </c>
      <c r="V32" s="15">
        <v>42825</v>
      </c>
      <c r="W32" s="15">
        <v>42855</v>
      </c>
      <c r="X32" s="15">
        <v>42886</v>
      </c>
      <c r="Y32" s="15">
        <v>42916</v>
      </c>
      <c r="Z32" s="15">
        <v>42947</v>
      </c>
      <c r="AA32" s="15">
        <v>42978</v>
      </c>
      <c r="AB32" s="15">
        <v>43008</v>
      </c>
      <c r="AC32" s="15">
        <v>43039</v>
      </c>
      <c r="AD32" s="15">
        <v>43069</v>
      </c>
      <c r="AE32" s="15">
        <v>43100</v>
      </c>
      <c r="AF32" s="15">
        <v>43131</v>
      </c>
      <c r="AG32" s="15">
        <v>43159</v>
      </c>
      <c r="AH32" s="15">
        <v>43190</v>
      </c>
      <c r="AI32" s="15">
        <v>43220</v>
      </c>
    </row>
    <row r="33" spans="1:35" ht="24.75" customHeight="1" thickBot="1" x14ac:dyDescent="0.35">
      <c r="A33" s="1" t="s">
        <v>14</v>
      </c>
      <c r="B33" s="1" t="s">
        <v>3</v>
      </c>
      <c r="C33" s="1" t="s">
        <v>7</v>
      </c>
      <c r="D33" s="1" t="s">
        <v>23</v>
      </c>
      <c r="E33" s="2">
        <v>400</v>
      </c>
      <c r="F33" s="2">
        <f>E33/6</f>
        <v>66.666666666666671</v>
      </c>
      <c r="G33" s="87">
        <f t="shared" ref="G33:G38" si="34">SUM(X33:AI33)</f>
        <v>850</v>
      </c>
      <c r="H33" s="35">
        <v>67</v>
      </c>
      <c r="I33" s="35">
        <v>67</v>
      </c>
      <c r="J33" s="35">
        <v>67</v>
      </c>
      <c r="K33" s="35">
        <v>67</v>
      </c>
      <c r="L33" s="35">
        <v>50</v>
      </c>
      <c r="M33" s="35">
        <v>50</v>
      </c>
      <c r="N33" s="88">
        <v>50</v>
      </c>
      <c r="O33" s="71">
        <v>50</v>
      </c>
      <c r="P33" s="71">
        <v>50</v>
      </c>
      <c r="Q33" s="71">
        <v>50</v>
      </c>
      <c r="R33" s="71">
        <v>50</v>
      </c>
      <c r="S33" s="72">
        <v>50</v>
      </c>
      <c r="T33" s="88">
        <v>50</v>
      </c>
      <c r="U33" s="71">
        <v>50</v>
      </c>
      <c r="V33" s="71">
        <v>50</v>
      </c>
      <c r="W33" s="71">
        <v>50</v>
      </c>
      <c r="X33" s="45">
        <v>75</v>
      </c>
      <c r="Y33" s="85">
        <v>175</v>
      </c>
      <c r="Z33" s="45">
        <v>120</v>
      </c>
      <c r="AA33" s="45">
        <v>120</v>
      </c>
      <c r="AB33" s="45">
        <v>120</v>
      </c>
      <c r="AC33" s="45">
        <v>120</v>
      </c>
      <c r="AD33" s="46">
        <v>120</v>
      </c>
      <c r="AE33" s="34"/>
      <c r="AF33" s="34"/>
      <c r="AG33" s="34"/>
      <c r="AH33" s="34"/>
      <c r="AI33" s="34"/>
    </row>
    <row r="34" spans="1:35" ht="24.75" customHeight="1" thickBot="1" x14ac:dyDescent="0.35">
      <c r="A34" s="1" t="s">
        <v>15</v>
      </c>
      <c r="B34" s="1" t="s">
        <v>4</v>
      </c>
      <c r="C34" s="1" t="s">
        <v>7</v>
      </c>
      <c r="D34" s="1" t="s">
        <v>23</v>
      </c>
      <c r="E34" s="2">
        <v>400</v>
      </c>
      <c r="F34" s="2">
        <f>E34/6</f>
        <v>66.666666666666671</v>
      </c>
      <c r="G34" s="87">
        <f t="shared" si="34"/>
        <v>150</v>
      </c>
      <c r="H34" s="35">
        <v>67</v>
      </c>
      <c r="I34" s="35">
        <v>67</v>
      </c>
      <c r="J34" s="35">
        <v>67</v>
      </c>
      <c r="K34" s="35">
        <v>67</v>
      </c>
      <c r="L34" s="35">
        <v>50</v>
      </c>
      <c r="M34" s="35">
        <v>50</v>
      </c>
      <c r="N34" s="88">
        <v>50</v>
      </c>
      <c r="O34" s="71">
        <v>50</v>
      </c>
      <c r="P34" s="71">
        <v>50</v>
      </c>
      <c r="Q34" s="75">
        <v>50</v>
      </c>
      <c r="R34" s="75">
        <v>50</v>
      </c>
      <c r="S34" s="76">
        <v>50</v>
      </c>
      <c r="T34" s="88">
        <v>50</v>
      </c>
      <c r="U34" s="71">
        <v>50</v>
      </c>
      <c r="V34" s="71">
        <v>50</v>
      </c>
      <c r="W34" s="75">
        <v>50</v>
      </c>
      <c r="X34" s="47">
        <v>75</v>
      </c>
      <c r="Y34" s="84">
        <v>75</v>
      </c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ht="24.75" customHeight="1" thickBot="1" x14ac:dyDescent="0.35">
      <c r="A35" s="1" t="s">
        <v>65</v>
      </c>
      <c r="B35" s="1" t="s">
        <v>32</v>
      </c>
      <c r="G35" s="87">
        <f t="shared" si="34"/>
        <v>375</v>
      </c>
      <c r="H35" s="35"/>
      <c r="I35" s="35"/>
      <c r="J35" s="35"/>
      <c r="K35" s="35"/>
      <c r="L35" s="35">
        <v>50</v>
      </c>
      <c r="M35" s="35">
        <v>50</v>
      </c>
      <c r="N35" s="35">
        <v>50</v>
      </c>
      <c r="O35" s="35">
        <v>50</v>
      </c>
      <c r="P35" s="35">
        <v>50</v>
      </c>
      <c r="Q35" s="88">
        <v>50</v>
      </c>
      <c r="R35" s="71">
        <v>50</v>
      </c>
      <c r="S35" s="71">
        <v>50</v>
      </c>
      <c r="T35" s="91">
        <v>50</v>
      </c>
      <c r="U35" s="91">
        <v>50</v>
      </c>
      <c r="V35" s="92">
        <v>50</v>
      </c>
      <c r="W35" s="88">
        <v>50</v>
      </c>
      <c r="X35" s="45">
        <v>75</v>
      </c>
      <c r="Y35" s="45">
        <v>75</v>
      </c>
      <c r="Z35" s="45">
        <v>75</v>
      </c>
      <c r="AA35" s="45">
        <v>75</v>
      </c>
      <c r="AB35" s="46">
        <v>75</v>
      </c>
      <c r="AC35" s="34"/>
      <c r="AD35" s="34"/>
      <c r="AE35" s="34"/>
      <c r="AF35" s="34"/>
      <c r="AG35" s="34"/>
      <c r="AH35" s="34"/>
      <c r="AI35" s="34"/>
    </row>
    <row r="36" spans="1:35" ht="24.75" customHeight="1" thickBot="1" x14ac:dyDescent="0.35">
      <c r="A36" s="1" t="s">
        <v>66</v>
      </c>
      <c r="B36" s="1" t="s">
        <v>33</v>
      </c>
      <c r="G36" s="87">
        <f t="shared" si="34"/>
        <v>375</v>
      </c>
      <c r="H36" s="35"/>
      <c r="I36" s="35"/>
      <c r="J36" s="35"/>
      <c r="K36" s="35"/>
      <c r="L36" s="35">
        <v>50</v>
      </c>
      <c r="M36" s="35">
        <v>50</v>
      </c>
      <c r="N36" s="35">
        <v>50</v>
      </c>
      <c r="O36" s="35">
        <v>50</v>
      </c>
      <c r="P36" s="35">
        <v>50</v>
      </c>
      <c r="Q36" s="93">
        <v>50</v>
      </c>
      <c r="R36" s="75">
        <v>50</v>
      </c>
      <c r="S36" s="75">
        <v>50</v>
      </c>
      <c r="T36" s="75">
        <v>50</v>
      </c>
      <c r="U36" s="75">
        <v>50</v>
      </c>
      <c r="V36" s="76">
        <v>50</v>
      </c>
      <c r="W36" s="93">
        <v>50</v>
      </c>
      <c r="X36" s="47">
        <v>75</v>
      </c>
      <c r="Y36" s="47">
        <v>75</v>
      </c>
      <c r="Z36" s="47">
        <v>75</v>
      </c>
      <c r="AA36" s="47">
        <v>75</v>
      </c>
      <c r="AB36" s="48">
        <v>75</v>
      </c>
      <c r="AC36" s="34"/>
      <c r="AD36" s="34"/>
      <c r="AE36" s="34"/>
      <c r="AF36" s="34"/>
      <c r="AG36" s="34"/>
      <c r="AH36" s="34"/>
      <c r="AI36" s="34"/>
    </row>
    <row r="37" spans="1:35" ht="24.75" customHeight="1" thickBot="1" x14ac:dyDescent="0.35">
      <c r="A37" s="1" t="s">
        <v>96</v>
      </c>
      <c r="B37" s="1" t="s">
        <v>90</v>
      </c>
      <c r="G37" s="87">
        <f t="shared" si="34"/>
        <v>450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88">
        <v>75</v>
      </c>
      <c r="Y37" s="45">
        <v>75</v>
      </c>
      <c r="Z37" s="47">
        <v>75</v>
      </c>
      <c r="AA37" s="47">
        <v>75</v>
      </c>
      <c r="AB37" s="47">
        <v>75</v>
      </c>
      <c r="AC37" s="48">
        <v>75</v>
      </c>
      <c r="AD37" s="34"/>
      <c r="AE37" s="34"/>
      <c r="AF37" s="34"/>
      <c r="AG37" s="34"/>
      <c r="AH37" s="34"/>
      <c r="AI37" s="34"/>
    </row>
    <row r="38" spans="1:35" ht="24.75" customHeight="1" thickBot="1" x14ac:dyDescent="0.35">
      <c r="A38" s="1" t="s">
        <v>97</v>
      </c>
      <c r="B38" s="1" t="s">
        <v>95</v>
      </c>
      <c r="G38" s="87">
        <f t="shared" si="34"/>
        <v>450</v>
      </c>
      <c r="H38" s="35"/>
      <c r="I38" s="35"/>
      <c r="J38" s="35"/>
      <c r="K38" s="35"/>
      <c r="L38" s="35"/>
      <c r="M38" s="35"/>
      <c r="N38" s="35"/>
      <c r="O38" s="35"/>
      <c r="P38" s="35"/>
      <c r="Q38" s="77"/>
      <c r="R38" s="77"/>
      <c r="S38" s="77"/>
      <c r="T38" s="77"/>
      <c r="U38" s="77"/>
      <c r="V38" s="77"/>
      <c r="W38" s="77"/>
      <c r="X38" s="34"/>
      <c r="Y38" s="34"/>
      <c r="Z38" s="73">
        <v>75</v>
      </c>
      <c r="AA38" s="45">
        <v>75</v>
      </c>
      <c r="AB38" s="45">
        <v>75</v>
      </c>
      <c r="AC38" s="45">
        <v>75</v>
      </c>
      <c r="AD38" s="45">
        <v>75</v>
      </c>
      <c r="AE38" s="46">
        <v>75</v>
      </c>
      <c r="AF38" s="34"/>
      <c r="AG38" s="34"/>
      <c r="AH38" s="34"/>
      <c r="AI38" s="34"/>
    </row>
    <row r="39" spans="1:35" ht="24.75" customHeight="1" x14ac:dyDescent="0.3">
      <c r="G39" s="89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</row>
    <row r="40" spans="1:35" s="49" customFormat="1" ht="24.75" customHeight="1" thickBot="1" x14ac:dyDescent="0.35">
      <c r="E40" s="50"/>
      <c r="F40" s="50"/>
      <c r="G40" s="52">
        <f>SUM(G33:G39)</f>
        <v>2650</v>
      </c>
      <c r="H40" s="50"/>
      <c r="I40" s="50"/>
      <c r="J40" s="50"/>
      <c r="K40" s="50"/>
      <c r="L40" s="52">
        <f>SUM(L33:L36)</f>
        <v>200</v>
      </c>
      <c r="M40" s="52">
        <f t="shared" ref="M40:W40" si="35">SUM(M33:M36)</f>
        <v>200</v>
      </c>
      <c r="N40" s="52">
        <f t="shared" si="35"/>
        <v>200</v>
      </c>
      <c r="O40" s="52">
        <f t="shared" si="35"/>
        <v>200</v>
      </c>
      <c r="P40" s="52">
        <f t="shared" si="35"/>
        <v>200</v>
      </c>
      <c r="Q40" s="52">
        <f t="shared" si="35"/>
        <v>200</v>
      </c>
      <c r="R40" s="52">
        <f t="shared" si="35"/>
        <v>200</v>
      </c>
      <c r="S40" s="52">
        <f t="shared" si="35"/>
        <v>200</v>
      </c>
      <c r="T40" s="52">
        <f t="shared" si="35"/>
        <v>200</v>
      </c>
      <c r="U40" s="52">
        <f t="shared" si="35"/>
        <v>200</v>
      </c>
      <c r="V40" s="52">
        <f t="shared" si="35"/>
        <v>200</v>
      </c>
      <c r="W40" s="52">
        <f t="shared" si="35"/>
        <v>200</v>
      </c>
      <c r="X40" s="52">
        <f>SUM(X33:X39)</f>
        <v>375</v>
      </c>
      <c r="Y40" s="52">
        <f t="shared" ref="Y40:AF40" si="36">SUM(Y33:Y39)</f>
        <v>475</v>
      </c>
      <c r="Z40" s="52">
        <f t="shared" si="36"/>
        <v>420</v>
      </c>
      <c r="AA40" s="52">
        <f t="shared" si="36"/>
        <v>420</v>
      </c>
      <c r="AB40" s="52">
        <f t="shared" si="36"/>
        <v>420</v>
      </c>
      <c r="AC40" s="52">
        <f t="shared" si="36"/>
        <v>270</v>
      </c>
      <c r="AD40" s="52">
        <f t="shared" si="36"/>
        <v>195</v>
      </c>
      <c r="AE40" s="52">
        <f t="shared" si="36"/>
        <v>75</v>
      </c>
      <c r="AF40" s="52">
        <f t="shared" si="36"/>
        <v>0</v>
      </c>
      <c r="AG40" s="52">
        <f>SUM(AG33:AG39)</f>
        <v>0</v>
      </c>
      <c r="AH40" s="52">
        <f t="shared" ref="AH40" si="37">SUM(AH33:AH39)</f>
        <v>0</v>
      </c>
      <c r="AI40" s="52">
        <f t="shared" ref="AI40" si="38">SUM(AI33:AI39)</f>
        <v>0</v>
      </c>
    </row>
    <row r="41" spans="1:35" ht="24.75" customHeight="1" thickTop="1" x14ac:dyDescent="0.3"/>
  </sheetData>
  <mergeCells count="3">
    <mergeCell ref="X1:AI1"/>
    <mergeCell ref="A21:B21"/>
    <mergeCell ref="L1:W1"/>
  </mergeCells>
  <printOptions gridLines="1"/>
  <pageMargins left="0.51181102362204722" right="0.51181102362204722" top="0.74803149606299213" bottom="0.55118110236220474" header="0.31496062992125984" footer="0.31496062992125984"/>
  <pageSetup paperSize="9" scale="34" orientation="landscape" horizontalDpi="300" verticalDpi="300" r:id="rId1"/>
  <rowBreaks count="1" manualBreakCount="1">
    <brk id="31" max="16383" man="1"/>
  </rowBreaks>
  <ignoredErrors>
    <ignoredError sqref="V30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31"/>
  <sheetViews>
    <sheetView topLeftCell="A22" workbookViewId="0">
      <selection activeCell="F34" sqref="F34"/>
    </sheetView>
  </sheetViews>
  <sheetFormatPr defaultColWidth="13.109375" defaultRowHeight="24.75" customHeight="1" x14ac:dyDescent="0.3"/>
  <cols>
    <col min="1" max="1" width="10.88671875" style="1" customWidth="1"/>
    <col min="2" max="2" width="26.109375" style="1" bestFit="1" customWidth="1"/>
    <col min="3" max="3" width="18.44140625" style="26" bestFit="1" customWidth="1"/>
    <col min="4" max="4" width="8" style="26" customWidth="1"/>
    <col min="5" max="5" width="12.6640625" style="2" bestFit="1" customWidth="1"/>
    <col min="6" max="6" width="14.109375" style="2" bestFit="1" customWidth="1"/>
    <col min="7" max="7" width="2.33203125" style="2" customWidth="1"/>
    <col min="8" max="19" width="13.109375" style="2" customWidth="1"/>
    <col min="20" max="20" width="13.109375" style="2"/>
    <col min="21" max="21" width="14.5546875" style="1" customWidth="1"/>
    <col min="22" max="16384" width="13.109375" style="1"/>
  </cols>
  <sheetData>
    <row r="1" spans="1:256" customFormat="1" ht="20.100000000000001" customHeight="1" x14ac:dyDescent="0.3">
      <c r="A1" s="33" t="s">
        <v>59</v>
      </c>
      <c r="B1" s="30"/>
      <c r="C1" s="30"/>
      <c r="D1" s="30"/>
      <c r="E1" s="30"/>
      <c r="F1" s="30"/>
      <c r="G1" s="31"/>
      <c r="H1" s="30" t="s">
        <v>62</v>
      </c>
      <c r="I1" s="30"/>
      <c r="J1" s="30"/>
      <c r="K1" s="30"/>
      <c r="L1" s="30"/>
      <c r="M1" s="31"/>
      <c r="N1" s="31"/>
      <c r="O1" s="31"/>
    </row>
    <row r="2" spans="1:256" customFormat="1" ht="20.100000000000001" customHeight="1" x14ac:dyDescent="0.3">
      <c r="A2" s="33" t="s">
        <v>60</v>
      </c>
      <c r="B2" s="32"/>
      <c r="C2" s="32"/>
      <c r="D2" s="32"/>
      <c r="E2" s="32"/>
      <c r="F2" s="32"/>
      <c r="G2" s="31"/>
      <c r="H2" s="228">
        <v>42855</v>
      </c>
      <c r="I2" s="228"/>
      <c r="J2" s="228"/>
      <c r="K2" s="228"/>
      <c r="L2" s="228"/>
      <c r="M2" s="31"/>
      <c r="N2" s="31"/>
      <c r="O2" s="31"/>
    </row>
    <row r="3" spans="1:256" customFormat="1" ht="20.100000000000001" customHeight="1" x14ac:dyDescent="0.3">
      <c r="A3" s="33" t="s">
        <v>61</v>
      </c>
      <c r="B3" s="30"/>
      <c r="C3" s="30"/>
      <c r="D3" s="30"/>
      <c r="E3" s="30"/>
      <c r="F3" s="30"/>
      <c r="G3" s="31"/>
      <c r="H3" s="229" t="s">
        <v>63</v>
      </c>
      <c r="I3" s="229"/>
      <c r="J3" s="229"/>
      <c r="K3" s="229"/>
      <c r="L3" s="229"/>
      <c r="M3" s="31"/>
      <c r="N3" s="31"/>
      <c r="O3" s="31"/>
    </row>
    <row r="6" spans="1:256" ht="24.75" customHeight="1" x14ac:dyDescent="0.3">
      <c r="A6" s="21" t="s">
        <v>47</v>
      </c>
      <c r="B6" s="11"/>
      <c r="C6" s="23" t="s">
        <v>53</v>
      </c>
      <c r="D6" s="23" t="s">
        <v>52</v>
      </c>
      <c r="E6" s="22" t="s">
        <v>50</v>
      </c>
      <c r="F6" s="14" t="s">
        <v>57</v>
      </c>
      <c r="G6" s="14"/>
      <c r="H6" s="15">
        <v>42520</v>
      </c>
      <c r="I6" s="15">
        <v>42551</v>
      </c>
      <c r="J6" s="15">
        <v>42581</v>
      </c>
      <c r="K6" s="15">
        <v>42612</v>
      </c>
      <c r="L6" s="15">
        <v>42643</v>
      </c>
      <c r="M6" s="15">
        <v>42673</v>
      </c>
      <c r="N6" s="15">
        <v>42704</v>
      </c>
      <c r="O6" s="15">
        <v>42734</v>
      </c>
      <c r="P6" s="15">
        <v>42765</v>
      </c>
      <c r="Q6" s="15">
        <v>42794</v>
      </c>
      <c r="R6" s="15">
        <v>42824</v>
      </c>
      <c r="S6" s="15">
        <v>42855</v>
      </c>
      <c r="T6" s="14" t="s">
        <v>51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4.75" customHeight="1" x14ac:dyDescent="0.3">
      <c r="B7" s="1" t="s">
        <v>54</v>
      </c>
      <c r="C7" s="24">
        <v>42454</v>
      </c>
      <c r="D7" s="25">
        <v>0.2</v>
      </c>
      <c r="E7" s="2">
        <v>1000</v>
      </c>
      <c r="F7" s="2">
        <f>$E7*20%/12</f>
        <v>16.666666666666668</v>
      </c>
      <c r="G7" s="2">
        <f>$E7*20%/12</f>
        <v>16.666666666666668</v>
      </c>
      <c r="H7" s="2">
        <v>16.670000000000002</v>
      </c>
      <c r="I7" s="2">
        <v>16.670000000000002</v>
      </c>
      <c r="J7" s="2">
        <v>16.670000000000002</v>
      </c>
      <c r="K7" s="2">
        <v>16.670000000000002</v>
      </c>
      <c r="L7" s="2">
        <v>16.670000000000002</v>
      </c>
      <c r="M7" s="2">
        <v>16.670000000000002</v>
      </c>
      <c r="N7" s="2">
        <v>16.670000000000002</v>
      </c>
      <c r="O7" s="2">
        <v>16.670000000000002</v>
      </c>
      <c r="P7" s="2">
        <v>16.670000000000002</v>
      </c>
      <c r="Q7" s="2">
        <v>16.670000000000002</v>
      </c>
      <c r="R7" s="2">
        <v>16.670000000000002</v>
      </c>
      <c r="S7" s="2">
        <v>16.670000000000002</v>
      </c>
      <c r="T7" s="2">
        <f>SUM(H7:S7)</f>
        <v>200.04000000000008</v>
      </c>
    </row>
    <row r="8" spans="1:256" s="11" customFormat="1" ht="24.75" customHeight="1" thickBot="1" x14ac:dyDescent="0.35">
      <c r="A8" s="1"/>
      <c r="B8" s="1"/>
      <c r="C8" s="24"/>
      <c r="D8" s="25"/>
      <c r="E8" s="6">
        <f>SUM(E7)</f>
        <v>1000</v>
      </c>
      <c r="F8" s="6">
        <f t="shared" ref="F8:T8" si="0">SUM(F7)</f>
        <v>16.666666666666668</v>
      </c>
      <c r="G8" s="6">
        <f t="shared" si="0"/>
        <v>16.666666666666668</v>
      </c>
      <c r="H8" s="6">
        <f t="shared" si="0"/>
        <v>16.670000000000002</v>
      </c>
      <c r="I8" s="6">
        <f t="shared" si="0"/>
        <v>16.670000000000002</v>
      </c>
      <c r="J8" s="6">
        <f t="shared" si="0"/>
        <v>16.670000000000002</v>
      </c>
      <c r="K8" s="6">
        <f t="shared" si="0"/>
        <v>16.670000000000002</v>
      </c>
      <c r="L8" s="6">
        <f t="shared" si="0"/>
        <v>16.670000000000002</v>
      </c>
      <c r="M8" s="6">
        <f t="shared" si="0"/>
        <v>16.670000000000002</v>
      </c>
      <c r="N8" s="6">
        <f t="shared" si="0"/>
        <v>16.670000000000002</v>
      </c>
      <c r="O8" s="6">
        <f t="shared" si="0"/>
        <v>16.670000000000002</v>
      </c>
      <c r="P8" s="6">
        <f t="shared" si="0"/>
        <v>16.670000000000002</v>
      </c>
      <c r="Q8" s="6">
        <f t="shared" si="0"/>
        <v>16.670000000000002</v>
      </c>
      <c r="R8" s="6">
        <f t="shared" si="0"/>
        <v>16.670000000000002</v>
      </c>
      <c r="S8" s="6">
        <f t="shared" si="0"/>
        <v>16.670000000000002</v>
      </c>
      <c r="T8" s="6">
        <f t="shared" si="0"/>
        <v>200.04000000000008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24.75" customHeight="1" thickTop="1" x14ac:dyDescent="0.3">
      <c r="D9" s="25"/>
    </row>
    <row r="10" spans="1:256" ht="24.75" customHeight="1" x14ac:dyDescent="0.3">
      <c r="D10" s="25"/>
    </row>
    <row r="11" spans="1:256" ht="24.75" customHeight="1" x14ac:dyDescent="0.3">
      <c r="A11" s="21" t="s">
        <v>46</v>
      </c>
      <c r="B11" s="11"/>
      <c r="C11" s="23" t="s">
        <v>53</v>
      </c>
      <c r="D11" s="23" t="s">
        <v>52</v>
      </c>
      <c r="E11" s="22" t="s">
        <v>50</v>
      </c>
      <c r="F11" s="14" t="s">
        <v>57</v>
      </c>
      <c r="G11" s="14"/>
      <c r="H11" s="15">
        <v>42520</v>
      </c>
      <c r="I11" s="15">
        <v>42551</v>
      </c>
      <c r="J11" s="15">
        <v>42581</v>
      </c>
      <c r="K11" s="15">
        <v>42612</v>
      </c>
      <c r="L11" s="15">
        <v>42643</v>
      </c>
      <c r="M11" s="15">
        <v>42673</v>
      </c>
      <c r="N11" s="15">
        <v>42704</v>
      </c>
      <c r="O11" s="15">
        <v>42734</v>
      </c>
      <c r="P11" s="15">
        <v>42765</v>
      </c>
      <c r="Q11" s="15">
        <v>42794</v>
      </c>
      <c r="R11" s="15">
        <v>42824</v>
      </c>
      <c r="S11" s="15">
        <v>42855</v>
      </c>
      <c r="T11" s="14" t="s">
        <v>51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4.75" customHeight="1" x14ac:dyDescent="0.3">
      <c r="B12" s="1" t="s">
        <v>55</v>
      </c>
      <c r="C12" s="24">
        <v>42289</v>
      </c>
      <c r="D12" s="25">
        <v>0.2</v>
      </c>
      <c r="E12" s="2">
        <v>2650</v>
      </c>
      <c r="F12" s="2">
        <f t="shared" ref="F12:S13" si="1">$E12*20%/12</f>
        <v>44.166666666666664</v>
      </c>
      <c r="G12" s="2">
        <f t="shared" si="1"/>
        <v>44.166666666666664</v>
      </c>
      <c r="H12" s="2">
        <f t="shared" si="1"/>
        <v>44.166666666666664</v>
      </c>
      <c r="I12" s="2">
        <f t="shared" si="1"/>
        <v>44.166666666666664</v>
      </c>
      <c r="J12" s="2">
        <f t="shared" si="1"/>
        <v>44.166666666666664</v>
      </c>
      <c r="K12" s="2">
        <f t="shared" si="1"/>
        <v>44.166666666666664</v>
      </c>
      <c r="L12" s="2">
        <f t="shared" si="1"/>
        <v>44.166666666666664</v>
      </c>
      <c r="M12" s="2">
        <f t="shared" si="1"/>
        <v>44.166666666666664</v>
      </c>
      <c r="N12" s="2">
        <f t="shared" si="1"/>
        <v>44.166666666666664</v>
      </c>
      <c r="O12" s="2">
        <f t="shared" si="1"/>
        <v>44.166666666666664</v>
      </c>
      <c r="P12" s="2">
        <f t="shared" si="1"/>
        <v>44.166666666666664</v>
      </c>
      <c r="Q12" s="2">
        <f t="shared" si="1"/>
        <v>44.166666666666664</v>
      </c>
      <c r="R12" s="2">
        <f t="shared" si="1"/>
        <v>44.166666666666664</v>
      </c>
      <c r="S12" s="2">
        <f t="shared" si="1"/>
        <v>44.166666666666664</v>
      </c>
      <c r="T12" s="2">
        <f>SUM(H12:S12)</f>
        <v>530.00000000000011</v>
      </c>
    </row>
    <row r="13" spans="1:256" ht="24.75" customHeight="1" x14ac:dyDescent="0.3">
      <c r="B13" s="1" t="s">
        <v>56</v>
      </c>
      <c r="C13" s="24">
        <v>42289</v>
      </c>
      <c r="D13" s="25">
        <v>0.2</v>
      </c>
      <c r="E13" s="2">
        <v>2588</v>
      </c>
      <c r="F13" s="2">
        <f t="shared" si="1"/>
        <v>43.133333333333333</v>
      </c>
      <c r="G13" s="2">
        <f t="shared" si="1"/>
        <v>43.133333333333333</v>
      </c>
      <c r="H13" s="2">
        <f t="shared" si="1"/>
        <v>43.133333333333333</v>
      </c>
      <c r="I13" s="2">
        <f t="shared" si="1"/>
        <v>43.133333333333333</v>
      </c>
      <c r="J13" s="2">
        <f t="shared" si="1"/>
        <v>43.133333333333333</v>
      </c>
      <c r="K13" s="2">
        <f t="shared" si="1"/>
        <v>43.133333333333333</v>
      </c>
      <c r="L13" s="2">
        <f t="shared" si="1"/>
        <v>43.133333333333333</v>
      </c>
      <c r="M13" s="2">
        <f t="shared" si="1"/>
        <v>43.133333333333333</v>
      </c>
      <c r="N13" s="2">
        <f t="shared" si="1"/>
        <v>43.133333333333333</v>
      </c>
      <c r="O13" s="2">
        <f t="shared" si="1"/>
        <v>43.133333333333333</v>
      </c>
      <c r="P13" s="2">
        <f t="shared" si="1"/>
        <v>43.133333333333333</v>
      </c>
      <c r="Q13" s="2">
        <f t="shared" si="1"/>
        <v>43.133333333333333</v>
      </c>
      <c r="R13" s="2">
        <f t="shared" si="1"/>
        <v>43.133333333333333</v>
      </c>
      <c r="S13" s="2">
        <f t="shared" si="1"/>
        <v>43.133333333333333</v>
      </c>
      <c r="T13" s="2">
        <f>SUM(H13:S13)</f>
        <v>517.6</v>
      </c>
    </row>
    <row r="14" spans="1:256" s="11" customFormat="1" ht="24.75" customHeight="1" thickBot="1" x14ac:dyDescent="0.35">
      <c r="A14" s="1"/>
      <c r="B14" s="1"/>
      <c r="C14" s="26"/>
      <c r="D14" s="25"/>
      <c r="E14" s="6">
        <f>SUM(E12:E13)</f>
        <v>5238</v>
      </c>
      <c r="F14" s="6">
        <f t="shared" ref="F14:T14" si="2">SUM(F12:F13)</f>
        <v>87.3</v>
      </c>
      <c r="G14" s="6">
        <f t="shared" si="2"/>
        <v>87.3</v>
      </c>
      <c r="H14" s="6">
        <f t="shared" si="2"/>
        <v>87.3</v>
      </c>
      <c r="I14" s="6">
        <f t="shared" si="2"/>
        <v>87.3</v>
      </c>
      <c r="J14" s="6">
        <f t="shared" si="2"/>
        <v>87.3</v>
      </c>
      <c r="K14" s="6">
        <f t="shared" si="2"/>
        <v>87.3</v>
      </c>
      <c r="L14" s="6">
        <f t="shared" si="2"/>
        <v>87.3</v>
      </c>
      <c r="M14" s="6">
        <f t="shared" si="2"/>
        <v>87.3</v>
      </c>
      <c r="N14" s="6">
        <f t="shared" si="2"/>
        <v>87.3</v>
      </c>
      <c r="O14" s="6">
        <f t="shared" si="2"/>
        <v>87.3</v>
      </c>
      <c r="P14" s="6">
        <f t="shared" si="2"/>
        <v>87.3</v>
      </c>
      <c r="Q14" s="6">
        <f t="shared" si="2"/>
        <v>87.3</v>
      </c>
      <c r="R14" s="6">
        <f t="shared" si="2"/>
        <v>87.3</v>
      </c>
      <c r="S14" s="6">
        <f t="shared" si="2"/>
        <v>87.3</v>
      </c>
      <c r="T14" s="6">
        <f t="shared" si="2"/>
        <v>1047.6000000000001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4.75" customHeight="1" thickTop="1" x14ac:dyDescent="0.3">
      <c r="D15" s="2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56" ht="24.75" customHeight="1" x14ac:dyDescent="0.3">
      <c r="D16" s="2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56" ht="24.75" customHeight="1" x14ac:dyDescent="0.3">
      <c r="A17" s="21" t="s">
        <v>48</v>
      </c>
      <c r="C17" s="23" t="s">
        <v>53</v>
      </c>
      <c r="D17" s="23" t="s">
        <v>52</v>
      </c>
      <c r="E17" s="22" t="s">
        <v>50</v>
      </c>
      <c r="F17" s="14" t="s">
        <v>57</v>
      </c>
      <c r="H17" s="15">
        <v>42520</v>
      </c>
      <c r="I17" s="15">
        <v>42551</v>
      </c>
      <c r="J17" s="15">
        <v>42581</v>
      </c>
      <c r="K17" s="15">
        <v>42612</v>
      </c>
      <c r="L17" s="15">
        <v>42643</v>
      </c>
      <c r="M17" s="15">
        <v>42673</v>
      </c>
      <c r="N17" s="15">
        <v>42704</v>
      </c>
      <c r="O17" s="15">
        <v>42734</v>
      </c>
      <c r="P17" s="15">
        <v>42765</v>
      </c>
      <c r="Q17" s="15">
        <v>42794</v>
      </c>
      <c r="R17" s="15">
        <v>42824</v>
      </c>
      <c r="S17" s="15">
        <v>42855</v>
      </c>
      <c r="T17" s="14" t="s">
        <v>51</v>
      </c>
    </row>
    <row r="18" spans="1:256" ht="24.75" customHeight="1" x14ac:dyDescent="0.3">
      <c r="B18" s="1" t="s">
        <v>49</v>
      </c>
      <c r="C18" s="24">
        <v>42702</v>
      </c>
      <c r="D18" s="25">
        <v>0.2</v>
      </c>
      <c r="E18" s="2">
        <v>34647.440000000002</v>
      </c>
      <c r="F18" s="2">
        <f>$E18*20%/12</f>
        <v>577.45733333333339</v>
      </c>
      <c r="G18" s="2">
        <f>$E18*20%/12</f>
        <v>577.45733333333339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577.46</v>
      </c>
      <c r="O18" s="2">
        <v>577.46</v>
      </c>
      <c r="P18" s="2">
        <v>577.46</v>
      </c>
      <c r="Q18" s="2">
        <v>577.46</v>
      </c>
      <c r="R18" s="2">
        <v>577.46</v>
      </c>
      <c r="S18" s="2">
        <v>577.46</v>
      </c>
      <c r="T18" s="2">
        <f>SUM(H18:S18)</f>
        <v>3464.76</v>
      </c>
    </row>
    <row r="19" spans="1:256" ht="24.75" customHeight="1" thickBot="1" x14ac:dyDescent="0.35">
      <c r="E19" s="6">
        <f>SUM(E18)</f>
        <v>34647.440000000002</v>
      </c>
      <c r="F19" s="6">
        <f t="shared" ref="F19:T19" si="3">SUM(F18)</f>
        <v>577.45733333333339</v>
      </c>
      <c r="G19" s="6">
        <f t="shared" si="3"/>
        <v>577.45733333333339</v>
      </c>
      <c r="H19" s="6">
        <f t="shared" si="3"/>
        <v>0</v>
      </c>
      <c r="I19" s="6">
        <f t="shared" si="3"/>
        <v>0</v>
      </c>
      <c r="J19" s="6">
        <f t="shared" si="3"/>
        <v>0</v>
      </c>
      <c r="K19" s="6">
        <f t="shared" si="3"/>
        <v>0</v>
      </c>
      <c r="L19" s="6">
        <f t="shared" si="3"/>
        <v>0</v>
      </c>
      <c r="M19" s="6">
        <f t="shared" si="3"/>
        <v>0</v>
      </c>
      <c r="N19" s="6">
        <f t="shared" si="3"/>
        <v>577.46</v>
      </c>
      <c r="O19" s="6">
        <f t="shared" si="3"/>
        <v>577.46</v>
      </c>
      <c r="P19" s="6">
        <f t="shared" si="3"/>
        <v>577.46</v>
      </c>
      <c r="Q19" s="6">
        <f t="shared" si="3"/>
        <v>577.46</v>
      </c>
      <c r="R19" s="6">
        <f t="shared" si="3"/>
        <v>577.46</v>
      </c>
      <c r="S19" s="6">
        <f t="shared" si="3"/>
        <v>577.46</v>
      </c>
      <c r="T19" s="6">
        <f t="shared" si="3"/>
        <v>3464.76</v>
      </c>
    </row>
    <row r="20" spans="1:256" ht="24.75" customHeight="1" thickTop="1" x14ac:dyDescent="0.3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56" ht="24.75" customHeight="1" x14ac:dyDescent="0.3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56" ht="24.75" customHeight="1" x14ac:dyDescent="0.3">
      <c r="A22" s="21" t="s">
        <v>45</v>
      </c>
      <c r="B22" s="11"/>
      <c r="C22" s="23" t="s">
        <v>53</v>
      </c>
      <c r="D22" s="23" t="s">
        <v>52</v>
      </c>
      <c r="E22" s="22" t="s">
        <v>50</v>
      </c>
      <c r="F22" s="14" t="s">
        <v>57</v>
      </c>
      <c r="G22" s="14"/>
      <c r="H22" s="15">
        <v>42520</v>
      </c>
      <c r="I22" s="15">
        <v>42551</v>
      </c>
      <c r="J22" s="15">
        <v>42581</v>
      </c>
      <c r="K22" s="15">
        <v>42612</v>
      </c>
      <c r="L22" s="15">
        <v>42643</v>
      </c>
      <c r="M22" s="15">
        <v>42673</v>
      </c>
      <c r="N22" s="15">
        <v>42704</v>
      </c>
      <c r="O22" s="15">
        <v>42734</v>
      </c>
      <c r="P22" s="15">
        <v>42765</v>
      </c>
      <c r="Q22" s="15">
        <v>42794</v>
      </c>
      <c r="R22" s="15">
        <v>42824</v>
      </c>
      <c r="S22" s="15">
        <v>42855</v>
      </c>
      <c r="T22" s="14" t="s">
        <v>51</v>
      </c>
      <c r="U22" s="16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pans="1:256" ht="24.75" customHeight="1" x14ac:dyDescent="0.3">
      <c r="A23" s="1" t="s">
        <v>26</v>
      </c>
      <c r="B23" s="1" t="s">
        <v>3</v>
      </c>
      <c r="C23" s="24">
        <v>42359</v>
      </c>
      <c r="D23" s="25">
        <v>0.15</v>
      </c>
      <c r="E23" s="2">
        <v>139091</v>
      </c>
      <c r="F23" s="2">
        <f>$E23*D23/12</f>
        <v>1738.6374999999998</v>
      </c>
      <c r="H23" s="2">
        <v>1738.64</v>
      </c>
      <c r="I23" s="2">
        <v>1738.64</v>
      </c>
      <c r="J23" s="2">
        <v>1738.64</v>
      </c>
      <c r="K23" s="2">
        <v>1738.64</v>
      </c>
      <c r="L23" s="2">
        <v>1738.64</v>
      </c>
      <c r="M23" s="2">
        <v>1738.64</v>
      </c>
      <c r="N23" s="2">
        <v>1738.64</v>
      </c>
      <c r="O23" s="2">
        <v>1738.64</v>
      </c>
      <c r="P23" s="2">
        <v>1738.64</v>
      </c>
      <c r="Q23" s="2">
        <v>1738.64</v>
      </c>
      <c r="R23" s="2">
        <v>1738.64</v>
      </c>
      <c r="S23" s="2">
        <v>1738.64</v>
      </c>
      <c r="T23" s="2">
        <f>SUM(H23:S23)</f>
        <v>20863.679999999997</v>
      </c>
    </row>
    <row r="24" spans="1:256" ht="24.75" customHeight="1" x14ac:dyDescent="0.3">
      <c r="A24" s="1" t="s">
        <v>27</v>
      </c>
      <c r="B24" s="1" t="s">
        <v>4</v>
      </c>
      <c r="C24" s="24">
        <v>42359</v>
      </c>
      <c r="D24" s="25">
        <v>0.15</v>
      </c>
      <c r="E24" s="2">
        <v>142247</v>
      </c>
      <c r="F24" s="2">
        <f t="shared" ref="F24:F26" si="4">$E24*D24/12</f>
        <v>1778.0874999999999</v>
      </c>
      <c r="H24" s="2">
        <v>1778.09</v>
      </c>
      <c r="I24" s="2">
        <v>1778.09</v>
      </c>
      <c r="J24" s="2">
        <v>1778.09</v>
      </c>
      <c r="K24" s="2">
        <v>1778.09</v>
      </c>
      <c r="L24" s="2">
        <v>1778.09</v>
      </c>
      <c r="M24" s="2">
        <v>1778.09</v>
      </c>
      <c r="N24" s="2">
        <v>1778.09</v>
      </c>
      <c r="O24" s="2">
        <v>1778.09</v>
      </c>
      <c r="P24" s="2">
        <v>1778.09</v>
      </c>
      <c r="Q24" s="2">
        <v>1778.09</v>
      </c>
      <c r="R24" s="2">
        <v>1778.09</v>
      </c>
      <c r="S24" s="2">
        <v>1778.09</v>
      </c>
      <c r="T24" s="2">
        <f t="shared" ref="T24:T26" si="5">SUM(H24:S24)</f>
        <v>21337.079999999998</v>
      </c>
    </row>
    <row r="25" spans="1:256" ht="24.75" customHeight="1" x14ac:dyDescent="0.3">
      <c r="A25" s="1" t="s">
        <v>36</v>
      </c>
      <c r="B25" s="1" t="s">
        <v>32</v>
      </c>
      <c r="C25" s="24">
        <v>42080</v>
      </c>
      <c r="D25" s="25">
        <v>0.15</v>
      </c>
      <c r="E25" s="2">
        <v>124057.16</v>
      </c>
      <c r="F25" s="2">
        <f t="shared" si="4"/>
        <v>1550.7145</v>
      </c>
      <c r="H25" s="2">
        <v>1550.71</v>
      </c>
      <c r="I25" s="2">
        <v>1550.71</v>
      </c>
      <c r="J25" s="2">
        <v>1550.71</v>
      </c>
      <c r="K25" s="2">
        <v>1550.71</v>
      </c>
      <c r="L25" s="2">
        <v>1550.71</v>
      </c>
      <c r="M25" s="2">
        <v>1550.71</v>
      </c>
      <c r="N25" s="2">
        <v>1550.71</v>
      </c>
      <c r="O25" s="2">
        <v>1550.71</v>
      </c>
      <c r="P25" s="2">
        <v>1550.71</v>
      </c>
      <c r="Q25" s="2">
        <v>1550.71</v>
      </c>
      <c r="R25" s="2">
        <v>1550.71</v>
      </c>
      <c r="S25" s="2">
        <v>1550.71</v>
      </c>
      <c r="T25" s="2">
        <f t="shared" si="5"/>
        <v>18608.519999999997</v>
      </c>
    </row>
    <row r="26" spans="1:256" ht="24.75" customHeight="1" x14ac:dyDescent="0.3">
      <c r="A26" s="1" t="s">
        <v>37</v>
      </c>
      <c r="B26" s="1" t="s">
        <v>33</v>
      </c>
      <c r="C26" s="24">
        <v>42080</v>
      </c>
      <c r="D26" s="25">
        <v>0.15</v>
      </c>
      <c r="E26" s="2">
        <v>127434.7</v>
      </c>
      <c r="F26" s="2">
        <f t="shared" si="4"/>
        <v>1592.9337499999999</v>
      </c>
      <c r="H26" s="2">
        <v>1592.93</v>
      </c>
      <c r="I26" s="2">
        <v>1592.93</v>
      </c>
      <c r="J26" s="2">
        <v>1592.93</v>
      </c>
      <c r="K26" s="2">
        <v>1592.93</v>
      </c>
      <c r="L26" s="2">
        <v>1592.93</v>
      </c>
      <c r="M26" s="2">
        <v>1592.93</v>
      </c>
      <c r="N26" s="2">
        <v>1592.93</v>
      </c>
      <c r="O26" s="2">
        <v>1592.93</v>
      </c>
      <c r="P26" s="2">
        <v>1592.93</v>
      </c>
      <c r="Q26" s="2">
        <v>1592.93</v>
      </c>
      <c r="R26" s="2">
        <v>1592.93</v>
      </c>
      <c r="S26" s="2">
        <v>1592.93</v>
      </c>
      <c r="T26" s="2">
        <f t="shared" si="5"/>
        <v>19115.16</v>
      </c>
    </row>
    <row r="27" spans="1:256" ht="24.75" customHeight="1" thickBot="1" x14ac:dyDescent="0.35">
      <c r="E27" s="6">
        <f>SUM(E23:E26)</f>
        <v>532829.86</v>
      </c>
      <c r="F27" s="6">
        <f t="shared" ref="F27:S27" si="6">SUM(F23:F26)</f>
        <v>6660.3732499999996</v>
      </c>
      <c r="G27" s="6">
        <f t="shared" si="6"/>
        <v>0</v>
      </c>
      <c r="H27" s="6">
        <f t="shared" si="6"/>
        <v>6660.3700000000008</v>
      </c>
      <c r="I27" s="6">
        <f t="shared" si="6"/>
        <v>6660.3700000000008</v>
      </c>
      <c r="J27" s="6">
        <f t="shared" si="6"/>
        <v>6660.3700000000008</v>
      </c>
      <c r="K27" s="6">
        <f t="shared" si="6"/>
        <v>6660.3700000000008</v>
      </c>
      <c r="L27" s="6">
        <f t="shared" si="6"/>
        <v>6660.3700000000008</v>
      </c>
      <c r="M27" s="6">
        <f t="shared" si="6"/>
        <v>6660.3700000000008</v>
      </c>
      <c r="N27" s="6">
        <f t="shared" si="6"/>
        <v>6660.3700000000008</v>
      </c>
      <c r="O27" s="6">
        <f t="shared" si="6"/>
        <v>6660.3700000000008</v>
      </c>
      <c r="P27" s="6">
        <f t="shared" si="6"/>
        <v>6660.3700000000008</v>
      </c>
      <c r="Q27" s="6">
        <f t="shared" si="6"/>
        <v>6660.3700000000008</v>
      </c>
      <c r="R27" s="6">
        <f t="shared" si="6"/>
        <v>6660.3700000000008</v>
      </c>
      <c r="S27" s="6">
        <f t="shared" si="6"/>
        <v>6660.3700000000008</v>
      </c>
      <c r="T27" s="6">
        <f>SUM(T23:T26)</f>
        <v>79924.439999999988</v>
      </c>
    </row>
    <row r="28" spans="1:256" ht="24.75" customHeight="1" thickTop="1" x14ac:dyDescent="0.3">
      <c r="E28" s="8"/>
    </row>
    <row r="29" spans="1:256" ht="24.75" customHeight="1" x14ac:dyDescent="0.3">
      <c r="E29" s="8"/>
    </row>
    <row r="30" spans="1:256" ht="24.75" customHeight="1" thickBot="1" x14ac:dyDescent="0.35"/>
    <row r="31" spans="1:256" ht="24.75" customHeight="1" thickBot="1" x14ac:dyDescent="0.35">
      <c r="A31" s="11" t="s">
        <v>58</v>
      </c>
      <c r="E31" s="27">
        <f t="shared" ref="E31:T31" si="7">E8+E14+E27+E19</f>
        <v>573715.30000000005</v>
      </c>
      <c r="F31" s="28">
        <f t="shared" si="7"/>
        <v>7341.7972499999996</v>
      </c>
      <c r="G31" s="28">
        <f t="shared" si="7"/>
        <v>681.42400000000009</v>
      </c>
      <c r="H31" s="28">
        <f t="shared" si="7"/>
        <v>6764.3400000000011</v>
      </c>
      <c r="I31" s="28">
        <f t="shared" si="7"/>
        <v>6764.3400000000011</v>
      </c>
      <c r="J31" s="28">
        <f t="shared" si="7"/>
        <v>6764.3400000000011</v>
      </c>
      <c r="K31" s="28">
        <f t="shared" si="7"/>
        <v>6764.3400000000011</v>
      </c>
      <c r="L31" s="28">
        <f t="shared" si="7"/>
        <v>6764.3400000000011</v>
      </c>
      <c r="M31" s="28">
        <f t="shared" si="7"/>
        <v>6764.3400000000011</v>
      </c>
      <c r="N31" s="28">
        <f t="shared" si="7"/>
        <v>7341.8000000000011</v>
      </c>
      <c r="O31" s="28">
        <f t="shared" si="7"/>
        <v>7341.8000000000011</v>
      </c>
      <c r="P31" s="28">
        <f t="shared" si="7"/>
        <v>7341.8000000000011</v>
      </c>
      <c r="Q31" s="28">
        <f t="shared" si="7"/>
        <v>7341.8000000000011</v>
      </c>
      <c r="R31" s="28">
        <f t="shared" si="7"/>
        <v>7341.8000000000011</v>
      </c>
      <c r="S31" s="28">
        <f t="shared" si="7"/>
        <v>7341.8000000000011</v>
      </c>
      <c r="T31" s="29">
        <f t="shared" si="7"/>
        <v>84636.839999999982</v>
      </c>
    </row>
  </sheetData>
  <mergeCells count="2">
    <mergeCell ref="H2:L2"/>
    <mergeCell ref="H3:L3"/>
  </mergeCells>
  <printOptions gridLines="1"/>
  <pageMargins left="0.51181102362204722" right="0.51181102362204722" top="0.94488188976377963" bottom="0.74803149606299213" header="0.31496062992125984" footer="0.31496062992125984"/>
  <pageSetup paperSize="9" scale="51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20"/>
  <sheetViews>
    <sheetView topLeftCell="A10" zoomScale="110" zoomScaleNormal="110" workbookViewId="0">
      <selection activeCell="K14" sqref="K14"/>
    </sheetView>
  </sheetViews>
  <sheetFormatPr defaultRowHeight="14.4" x14ac:dyDescent="0.3"/>
  <cols>
    <col min="2" max="2" width="24" customWidth="1"/>
    <col min="3" max="3" width="26" customWidth="1"/>
    <col min="6" max="7" width="14.6640625" style="113" customWidth="1"/>
    <col min="8" max="8" width="15.33203125" customWidth="1"/>
  </cols>
  <sheetData>
    <row r="3" spans="2:8" s="120" customFormat="1" ht="23.25" customHeight="1" x14ac:dyDescent="0.3">
      <c r="B3" s="120" t="s">
        <v>4</v>
      </c>
      <c r="F3" s="121" t="s">
        <v>124</v>
      </c>
      <c r="G3" s="121" t="s">
        <v>123</v>
      </c>
      <c r="H3" s="122" t="s">
        <v>129</v>
      </c>
    </row>
    <row r="4" spans="2:8" s="114" customFormat="1" ht="23.25" customHeight="1" x14ac:dyDescent="0.3">
      <c r="B4" s="114" t="s">
        <v>128</v>
      </c>
      <c r="C4" s="114" t="s">
        <v>121</v>
      </c>
      <c r="F4" s="119">
        <v>142247</v>
      </c>
      <c r="G4" s="119"/>
    </row>
    <row r="5" spans="2:8" s="114" customFormat="1" ht="23.25" customHeight="1" x14ac:dyDescent="0.3">
      <c r="B5" s="114" t="s">
        <v>127</v>
      </c>
      <c r="C5" s="114" t="s">
        <v>119</v>
      </c>
      <c r="F5" s="119"/>
      <c r="G5" s="119">
        <v>-32005.61</v>
      </c>
    </row>
    <row r="6" spans="2:8" s="114" customFormat="1" ht="23.25" customHeight="1" x14ac:dyDescent="0.3">
      <c r="B6" s="114" t="s">
        <v>126</v>
      </c>
      <c r="C6" s="114" t="s">
        <v>117</v>
      </c>
      <c r="F6" s="119">
        <v>10198.629999999999</v>
      </c>
      <c r="G6" s="119"/>
    </row>
    <row r="7" spans="2:8" s="114" customFormat="1" ht="23.25" customHeight="1" x14ac:dyDescent="0.3">
      <c r="B7" s="114" t="s">
        <v>125</v>
      </c>
      <c r="C7" s="114" t="s">
        <v>115</v>
      </c>
      <c r="F7" s="115"/>
      <c r="G7" s="115">
        <v>-70402</v>
      </c>
    </row>
    <row r="8" spans="2:8" s="114" customFormat="1" ht="23.25" customHeight="1" x14ac:dyDescent="0.3">
      <c r="C8" s="114" t="s">
        <v>114</v>
      </c>
      <c r="F8" s="118"/>
      <c r="G8" s="118">
        <v>-48912.22</v>
      </c>
    </row>
    <row r="9" spans="2:8" s="114" customFormat="1" ht="23.25" customHeight="1" thickBot="1" x14ac:dyDescent="0.35">
      <c r="F9" s="117">
        <f>SUM(F4:F8)</f>
        <v>152445.63</v>
      </c>
      <c r="G9" s="117">
        <f>SUM(G4:G8)</f>
        <v>-151319.83000000002</v>
      </c>
      <c r="H9" s="116">
        <f>SUM(F9:G9)</f>
        <v>1125.7999999999884</v>
      </c>
    </row>
    <row r="10" spans="2:8" s="114" customFormat="1" ht="23.25" customHeight="1" thickTop="1" x14ac:dyDescent="0.3">
      <c r="F10" s="119"/>
      <c r="G10" s="119"/>
    </row>
    <row r="11" spans="2:8" s="114" customFormat="1" ht="23.25" customHeight="1" x14ac:dyDescent="0.3">
      <c r="F11" s="119"/>
      <c r="G11" s="119"/>
    </row>
    <row r="12" spans="2:8" s="114" customFormat="1" ht="23.25" customHeight="1" x14ac:dyDescent="0.3">
      <c r="F12" s="119"/>
      <c r="G12" s="119"/>
    </row>
    <row r="13" spans="2:8" s="120" customFormat="1" ht="23.25" customHeight="1" x14ac:dyDescent="0.3">
      <c r="B13" s="120" t="s">
        <v>33</v>
      </c>
      <c r="F13" s="121" t="s">
        <v>124</v>
      </c>
      <c r="G13" s="121" t="s">
        <v>123</v>
      </c>
      <c r="H13" s="122" t="s">
        <v>129</v>
      </c>
    </row>
    <row r="14" spans="2:8" s="114" customFormat="1" ht="23.25" customHeight="1" x14ac:dyDescent="0.3">
      <c r="B14" s="114" t="s">
        <v>122</v>
      </c>
      <c r="C14" s="114" t="s">
        <v>121</v>
      </c>
      <c r="F14" s="119">
        <v>127434.7</v>
      </c>
      <c r="G14" s="119"/>
    </row>
    <row r="15" spans="2:8" s="114" customFormat="1" ht="23.25" customHeight="1" x14ac:dyDescent="0.3">
      <c r="B15" s="114" t="s">
        <v>120</v>
      </c>
      <c r="C15" s="114" t="s">
        <v>119</v>
      </c>
      <c r="F15" s="119"/>
      <c r="G15" s="119">
        <v>-34904.379999999997</v>
      </c>
    </row>
    <row r="16" spans="2:8" s="114" customFormat="1" ht="23.25" customHeight="1" x14ac:dyDescent="0.3">
      <c r="B16" s="114" t="s">
        <v>118</v>
      </c>
      <c r="C16" s="114" t="s">
        <v>117</v>
      </c>
      <c r="F16" s="119">
        <v>6629.88</v>
      </c>
      <c r="G16" s="119"/>
    </row>
    <row r="17" spans="2:8" s="114" customFormat="1" ht="23.25" customHeight="1" x14ac:dyDescent="0.3">
      <c r="B17" s="114" t="s">
        <v>116</v>
      </c>
      <c r="C17" s="114" t="s">
        <v>115</v>
      </c>
      <c r="F17" s="115"/>
      <c r="G17" s="115">
        <v>-52622.5</v>
      </c>
    </row>
    <row r="18" spans="2:8" s="114" customFormat="1" ht="23.25" customHeight="1" x14ac:dyDescent="0.3">
      <c r="C18" s="114" t="s">
        <v>114</v>
      </c>
      <c r="F18" s="118"/>
      <c r="G18" s="118">
        <v>-43367.41</v>
      </c>
    </row>
    <row r="19" spans="2:8" s="114" customFormat="1" ht="23.25" customHeight="1" thickBot="1" x14ac:dyDescent="0.35">
      <c r="F19" s="117">
        <f>SUM(F14:F18)</f>
        <v>134064.57999999999</v>
      </c>
      <c r="G19" s="117">
        <f>SUM(G14:G18)</f>
        <v>-130894.29000000001</v>
      </c>
      <c r="H19" s="116">
        <f>SUM(F19:G19)</f>
        <v>3170.289999999979</v>
      </c>
    </row>
    <row r="20" spans="2:8" s="114" customFormat="1" ht="23.25" customHeight="1" thickTop="1" x14ac:dyDescent="0.3">
      <c r="F20" s="115"/>
      <c r="G20" s="1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W61"/>
  <sheetViews>
    <sheetView workbookViewId="0">
      <pane xSplit="8" ySplit="5" topLeftCell="I24" activePane="bottomRight" state="frozen"/>
      <selection pane="topRight" activeCell="H1" sqref="H1"/>
      <selection pane="bottomLeft" activeCell="A6" sqref="A6"/>
      <selection pane="bottomRight" activeCell="K59" sqref="K59"/>
    </sheetView>
  </sheetViews>
  <sheetFormatPr defaultColWidth="13.109375" defaultRowHeight="24.75" customHeight="1" outlineLevelRow="2" outlineLevelCol="1" x14ac:dyDescent="0.3"/>
  <cols>
    <col min="1" max="1" width="10.88671875" style="1" customWidth="1"/>
    <col min="2" max="2" width="13.88671875" style="1" customWidth="1"/>
    <col min="3" max="3" width="13" style="1" customWidth="1"/>
    <col min="4" max="4" width="18.44140625" style="26" customWidth="1" outlineLevel="1"/>
    <col min="5" max="5" width="8" style="26" customWidth="1" outlineLevel="1"/>
    <col min="6" max="6" width="14.5546875" style="2" customWidth="1" outlineLevel="1"/>
    <col min="7" max="7" width="14.109375" style="2" customWidth="1" outlineLevel="1"/>
    <col min="8" max="8" width="5.109375" style="2" customWidth="1"/>
    <col min="9" max="20" width="13.109375" style="2" customWidth="1"/>
    <col min="21" max="21" width="13.109375" style="2"/>
    <col min="22" max="22" width="14.5546875" style="1" customWidth="1"/>
    <col min="23" max="16384" width="13.109375" style="1"/>
  </cols>
  <sheetData>
    <row r="1" spans="1:257" customFormat="1" ht="20.100000000000001" hidden="1" customHeight="1" outlineLevel="1" x14ac:dyDescent="0.3">
      <c r="A1" s="33" t="s">
        <v>59</v>
      </c>
      <c r="B1" s="30"/>
      <c r="C1" s="30"/>
      <c r="D1" s="30"/>
      <c r="E1" s="30"/>
      <c r="F1" s="30"/>
      <c r="G1" s="30"/>
      <c r="H1" s="31"/>
      <c r="I1" s="30" t="s">
        <v>62</v>
      </c>
      <c r="J1" s="30"/>
      <c r="K1" s="30"/>
      <c r="L1" s="30"/>
      <c r="M1" s="30"/>
      <c r="N1" s="31"/>
      <c r="O1" s="31"/>
      <c r="P1" s="31"/>
    </row>
    <row r="2" spans="1:257" customFormat="1" ht="20.100000000000001" hidden="1" customHeight="1" outlineLevel="1" x14ac:dyDescent="0.3">
      <c r="A2" s="33" t="s">
        <v>60</v>
      </c>
      <c r="B2" s="32"/>
      <c r="C2" s="32"/>
      <c r="D2" s="32"/>
      <c r="E2" s="32"/>
      <c r="F2" s="32"/>
      <c r="G2" s="32"/>
      <c r="H2" s="31"/>
      <c r="I2" s="228">
        <v>43585</v>
      </c>
      <c r="J2" s="228"/>
      <c r="K2" s="228"/>
      <c r="L2" s="228"/>
      <c r="M2" s="228"/>
      <c r="N2" s="31"/>
      <c r="O2" s="31"/>
      <c r="P2" s="31"/>
    </row>
    <row r="3" spans="1:257" customFormat="1" ht="20.100000000000001" hidden="1" customHeight="1" outlineLevel="1" x14ac:dyDescent="0.3">
      <c r="A3" s="33" t="s">
        <v>61</v>
      </c>
      <c r="B3" s="30"/>
      <c r="C3" s="30"/>
      <c r="D3" s="30"/>
      <c r="E3" s="30"/>
      <c r="F3" s="30"/>
      <c r="G3" s="30"/>
      <c r="H3" s="31"/>
      <c r="I3" s="229" t="s">
        <v>63</v>
      </c>
      <c r="J3" s="229"/>
      <c r="K3" s="229"/>
      <c r="L3" s="229"/>
      <c r="M3" s="229"/>
      <c r="N3" s="31"/>
      <c r="O3" s="31"/>
      <c r="P3" s="31"/>
    </row>
    <row r="4" spans="1:257" ht="24.75" hidden="1" customHeight="1" outlineLevel="1" x14ac:dyDescent="0.3"/>
    <row r="5" spans="1:257" ht="24.75" customHeight="1" collapsed="1" x14ac:dyDescent="0.3">
      <c r="A5" s="21"/>
      <c r="B5" s="11"/>
      <c r="C5" s="11"/>
      <c r="D5" s="23" t="s">
        <v>53</v>
      </c>
      <c r="E5" s="23" t="s">
        <v>52</v>
      </c>
      <c r="F5" s="22" t="s">
        <v>50</v>
      </c>
      <c r="G5" s="14" t="s">
        <v>57</v>
      </c>
      <c r="H5" s="14"/>
      <c r="I5" s="15">
        <v>43250</v>
      </c>
      <c r="J5" s="15">
        <v>43281</v>
      </c>
      <c r="K5" s="15">
        <v>43311</v>
      </c>
      <c r="L5" s="15">
        <v>43342</v>
      </c>
      <c r="M5" s="15">
        <v>43373</v>
      </c>
      <c r="N5" s="15">
        <v>43403</v>
      </c>
      <c r="O5" s="15">
        <v>43434</v>
      </c>
      <c r="P5" s="15">
        <v>43464</v>
      </c>
      <c r="Q5" s="15">
        <v>43495</v>
      </c>
      <c r="R5" s="15">
        <v>43524</v>
      </c>
      <c r="S5" s="15">
        <v>43554</v>
      </c>
      <c r="T5" s="15">
        <v>43585</v>
      </c>
      <c r="U5" s="14" t="s">
        <v>51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spans="1:257" ht="24.75" customHeight="1" outlineLevel="2" x14ac:dyDescent="0.3">
      <c r="A6" s="21" t="s">
        <v>47</v>
      </c>
      <c r="B6" s="11"/>
      <c r="C6" s="11"/>
      <c r="D6" s="23" t="s">
        <v>53</v>
      </c>
      <c r="E6" s="23" t="s">
        <v>52</v>
      </c>
      <c r="F6" s="22" t="s">
        <v>50</v>
      </c>
      <c r="G6" s="14" t="s">
        <v>57</v>
      </c>
      <c r="H6" s="14"/>
      <c r="I6" s="15">
        <v>43250</v>
      </c>
      <c r="J6" s="15">
        <v>43281</v>
      </c>
      <c r="K6" s="15">
        <v>43311</v>
      </c>
      <c r="L6" s="15">
        <v>43342</v>
      </c>
      <c r="M6" s="15">
        <v>43373</v>
      </c>
      <c r="N6" s="15">
        <v>43403</v>
      </c>
      <c r="O6" s="15">
        <v>43434</v>
      </c>
      <c r="P6" s="15">
        <v>43464</v>
      </c>
      <c r="Q6" s="15">
        <v>43495</v>
      </c>
      <c r="R6" s="15">
        <v>43524</v>
      </c>
      <c r="S6" s="15">
        <v>43554</v>
      </c>
      <c r="T6" s="15">
        <v>43585</v>
      </c>
      <c r="U6" s="14" t="s">
        <v>51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spans="1:257" ht="24.75" customHeight="1" outlineLevel="2" x14ac:dyDescent="0.3">
      <c r="A7" s="21"/>
      <c r="B7" s="1" t="s">
        <v>54</v>
      </c>
      <c r="D7" s="24">
        <v>42454</v>
      </c>
      <c r="E7" s="25">
        <v>0.2</v>
      </c>
      <c r="F7" s="2">
        <v>1000</v>
      </c>
      <c r="G7" s="2">
        <f t="shared" ref="G7:G10" si="0">$F7*20%/12</f>
        <v>16.666666666666668</v>
      </c>
      <c r="I7" s="2">
        <v>16.670000000000002</v>
      </c>
      <c r="J7" s="2">
        <v>16.670000000000002</v>
      </c>
      <c r="K7" s="2">
        <v>16.670000000000002</v>
      </c>
      <c r="L7" s="2">
        <v>16.670000000000002</v>
      </c>
      <c r="M7" s="2">
        <v>16.670000000000002</v>
      </c>
      <c r="N7" s="2">
        <v>16.670000000000002</v>
      </c>
      <c r="O7" s="2">
        <v>16.670000000000002</v>
      </c>
      <c r="P7" s="2">
        <v>16.670000000000002</v>
      </c>
      <c r="Q7" s="2">
        <v>16.670000000000002</v>
      </c>
      <c r="R7" s="2">
        <v>16.670000000000002</v>
      </c>
      <c r="S7" s="2">
        <v>16.670000000000002</v>
      </c>
      <c r="T7" s="2">
        <v>16.670000000000002</v>
      </c>
      <c r="U7" s="2">
        <f>SUM(I7:T7)</f>
        <v>200.04000000000008</v>
      </c>
    </row>
    <row r="8" spans="1:257" ht="24.75" customHeight="1" outlineLevel="2" x14ac:dyDescent="0.3">
      <c r="B8" s="1" t="s">
        <v>102</v>
      </c>
      <c r="D8" s="24">
        <v>42990</v>
      </c>
      <c r="E8" s="25">
        <v>0.2</v>
      </c>
      <c r="F8" s="2">
        <v>933.96</v>
      </c>
      <c r="G8" s="2">
        <f t="shared" si="0"/>
        <v>15.566000000000003</v>
      </c>
      <c r="I8" s="2">
        <v>15.57</v>
      </c>
      <c r="J8" s="2">
        <v>15.57</v>
      </c>
      <c r="K8" s="2">
        <v>15.57</v>
      </c>
      <c r="L8" s="2">
        <v>15.57</v>
      </c>
      <c r="M8" s="2">
        <v>15.57</v>
      </c>
      <c r="N8" s="2">
        <v>15.57</v>
      </c>
      <c r="O8" s="2">
        <v>15.57</v>
      </c>
      <c r="P8" s="2">
        <v>15.57</v>
      </c>
      <c r="Q8" s="2">
        <v>15.57</v>
      </c>
      <c r="R8" s="2">
        <v>15.57</v>
      </c>
      <c r="S8" s="2">
        <v>15.57</v>
      </c>
      <c r="T8" s="2">
        <v>15.57</v>
      </c>
      <c r="U8" s="2">
        <f>SUM(I8:T8)</f>
        <v>186.83999999999995</v>
      </c>
    </row>
    <row r="9" spans="1:257" ht="24.75" customHeight="1" outlineLevel="2" x14ac:dyDescent="0.3">
      <c r="B9" s="1" t="s">
        <v>136</v>
      </c>
      <c r="D9" s="24">
        <v>43314</v>
      </c>
      <c r="E9" s="25">
        <v>0.2</v>
      </c>
      <c r="F9" s="2">
        <v>1099</v>
      </c>
      <c r="G9" s="2">
        <f t="shared" si="0"/>
        <v>18.316666666666666</v>
      </c>
      <c r="L9" s="2">
        <v>18.32</v>
      </c>
      <c r="M9" s="2">
        <v>18.32</v>
      </c>
      <c r="N9" s="2">
        <v>18.32</v>
      </c>
      <c r="O9" s="2">
        <v>18.32</v>
      </c>
      <c r="P9" s="2">
        <v>18.32</v>
      </c>
      <c r="Q9" s="2">
        <v>18.32</v>
      </c>
      <c r="R9" s="2">
        <v>18.32</v>
      </c>
      <c r="S9" s="2">
        <v>18.32</v>
      </c>
      <c r="T9" s="2">
        <v>18.32</v>
      </c>
      <c r="U9" s="2">
        <f>SUM(I9:T9)</f>
        <v>164.87999999999997</v>
      </c>
    </row>
    <row r="10" spans="1:257" ht="24.75" customHeight="1" outlineLevel="2" x14ac:dyDescent="0.3">
      <c r="D10" s="24"/>
      <c r="E10" s="25">
        <v>0.2</v>
      </c>
      <c r="G10" s="2">
        <f t="shared" si="0"/>
        <v>0</v>
      </c>
      <c r="U10" s="2">
        <f>SUM(I10:T10)</f>
        <v>0</v>
      </c>
    </row>
    <row r="11" spans="1:257" s="11" customFormat="1" ht="24.75" customHeight="1" outlineLevel="2" thickBot="1" x14ac:dyDescent="0.35">
      <c r="A11" s="1"/>
      <c r="B11" s="1"/>
      <c r="C11" s="1"/>
      <c r="D11" s="24"/>
      <c r="E11" s="25"/>
      <c r="F11" s="6">
        <f>SUM(F7:F10)</f>
        <v>3032.96</v>
      </c>
      <c r="G11" s="6">
        <f>SUM(G7:G10)</f>
        <v>50.549333333333337</v>
      </c>
      <c r="H11" s="6"/>
      <c r="I11" s="6">
        <f>SUM(I7:I10)</f>
        <v>32.24</v>
      </c>
      <c r="J11" s="6">
        <f t="shared" ref="J11:T11" si="1">SUM(J7:J10)</f>
        <v>32.24</v>
      </c>
      <c r="K11" s="6">
        <f t="shared" si="1"/>
        <v>32.24</v>
      </c>
      <c r="L11" s="6">
        <f t="shared" si="1"/>
        <v>50.56</v>
      </c>
      <c r="M11" s="6">
        <f t="shared" si="1"/>
        <v>50.56</v>
      </c>
      <c r="N11" s="6">
        <f t="shared" si="1"/>
        <v>50.56</v>
      </c>
      <c r="O11" s="6">
        <f t="shared" si="1"/>
        <v>50.56</v>
      </c>
      <c r="P11" s="6">
        <f t="shared" si="1"/>
        <v>50.56</v>
      </c>
      <c r="Q11" s="6">
        <f t="shared" si="1"/>
        <v>50.56</v>
      </c>
      <c r="R11" s="6">
        <f t="shared" si="1"/>
        <v>50.56</v>
      </c>
      <c r="S11" s="6">
        <f t="shared" si="1"/>
        <v>50.56</v>
      </c>
      <c r="T11" s="6">
        <f t="shared" si="1"/>
        <v>50.56</v>
      </c>
      <c r="U11" s="6">
        <f>SUM(U7:U10)</f>
        <v>551.76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24.75" customHeight="1" outlineLevel="2" thickTop="1" x14ac:dyDescent="0.3">
      <c r="E12" s="25"/>
    </row>
    <row r="13" spans="1:257" ht="24.75" customHeight="1" outlineLevel="2" x14ac:dyDescent="0.3">
      <c r="E13" s="25"/>
    </row>
    <row r="14" spans="1:257" ht="24.75" customHeight="1" outlineLevel="1" x14ac:dyDescent="0.3">
      <c r="A14" s="21" t="s">
        <v>46</v>
      </c>
      <c r="B14" s="11"/>
      <c r="C14" s="11"/>
      <c r="D14" s="23" t="s">
        <v>53</v>
      </c>
      <c r="E14" s="23" t="s">
        <v>52</v>
      </c>
      <c r="F14" s="22" t="s">
        <v>50</v>
      </c>
      <c r="G14" s="14" t="s">
        <v>57</v>
      </c>
      <c r="H14" s="14"/>
      <c r="I14" s="15">
        <v>43250</v>
      </c>
      <c r="J14" s="15">
        <v>43281</v>
      </c>
      <c r="K14" s="15">
        <v>43311</v>
      </c>
      <c r="L14" s="15">
        <v>43342</v>
      </c>
      <c r="M14" s="15">
        <v>43373</v>
      </c>
      <c r="N14" s="15">
        <v>43403</v>
      </c>
      <c r="O14" s="15">
        <v>43434</v>
      </c>
      <c r="P14" s="15">
        <v>43464</v>
      </c>
      <c r="Q14" s="15">
        <v>43495</v>
      </c>
      <c r="R14" s="15">
        <v>43524</v>
      </c>
      <c r="S14" s="15">
        <v>43554</v>
      </c>
      <c r="T14" s="15">
        <v>43585</v>
      </c>
      <c r="U14" s="14" t="s">
        <v>51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</row>
    <row r="15" spans="1:257" ht="24.75" customHeight="1" outlineLevel="1" x14ac:dyDescent="0.3">
      <c r="B15" s="1" t="s">
        <v>55</v>
      </c>
      <c r="D15" s="24">
        <v>42289</v>
      </c>
      <c r="E15" s="25">
        <v>0.2</v>
      </c>
      <c r="F15" s="2">
        <v>2650</v>
      </c>
      <c r="G15" s="2">
        <f t="shared" ref="G15:T20" si="2">$F15*20%/12</f>
        <v>44.166666666666664</v>
      </c>
      <c r="I15" s="2">
        <f t="shared" si="2"/>
        <v>44.166666666666664</v>
      </c>
      <c r="J15" s="2">
        <f t="shared" si="2"/>
        <v>44.166666666666664</v>
      </c>
      <c r="K15" s="2">
        <f t="shared" si="2"/>
        <v>44.166666666666664</v>
      </c>
      <c r="L15" s="2">
        <f t="shared" si="2"/>
        <v>44.166666666666664</v>
      </c>
      <c r="M15" s="2">
        <f t="shared" si="2"/>
        <v>44.166666666666664</v>
      </c>
      <c r="N15" s="2">
        <f t="shared" si="2"/>
        <v>44.166666666666664</v>
      </c>
      <c r="O15" s="2">
        <f t="shared" si="2"/>
        <v>44.166666666666664</v>
      </c>
      <c r="P15" s="2">
        <f t="shared" si="2"/>
        <v>44.166666666666664</v>
      </c>
      <c r="Q15" s="2">
        <f t="shared" si="2"/>
        <v>44.166666666666664</v>
      </c>
      <c r="R15" s="2">
        <f t="shared" si="2"/>
        <v>44.166666666666664</v>
      </c>
      <c r="S15" s="2">
        <f t="shared" si="2"/>
        <v>44.166666666666664</v>
      </c>
      <c r="T15" s="2">
        <f t="shared" si="2"/>
        <v>44.166666666666664</v>
      </c>
      <c r="U15" s="2">
        <f t="shared" ref="U15:U20" si="3">SUM(I15:T15)</f>
        <v>530.00000000000011</v>
      </c>
    </row>
    <row r="16" spans="1:257" ht="24.75" customHeight="1" outlineLevel="1" x14ac:dyDescent="0.3">
      <c r="B16" s="1" t="s">
        <v>56</v>
      </c>
      <c r="D16" s="24">
        <v>42289</v>
      </c>
      <c r="E16" s="25">
        <v>0.2</v>
      </c>
      <c r="F16" s="2">
        <v>2588</v>
      </c>
      <c r="G16" s="2">
        <f t="shared" si="2"/>
        <v>43.133333333333333</v>
      </c>
      <c r="I16" s="2">
        <f t="shared" si="2"/>
        <v>43.133333333333333</v>
      </c>
      <c r="J16" s="2">
        <f t="shared" si="2"/>
        <v>43.133333333333333</v>
      </c>
      <c r="K16" s="2">
        <f t="shared" si="2"/>
        <v>43.133333333333333</v>
      </c>
      <c r="L16" s="2">
        <f t="shared" si="2"/>
        <v>43.133333333333333</v>
      </c>
      <c r="M16" s="2">
        <f t="shared" si="2"/>
        <v>43.133333333333333</v>
      </c>
      <c r="N16" s="2">
        <f t="shared" si="2"/>
        <v>43.133333333333333</v>
      </c>
      <c r="O16" s="2">
        <f t="shared" si="2"/>
        <v>43.133333333333333</v>
      </c>
      <c r="P16" s="2">
        <f t="shared" si="2"/>
        <v>43.133333333333333</v>
      </c>
      <c r="Q16" s="2">
        <f t="shared" si="2"/>
        <v>43.133333333333333</v>
      </c>
      <c r="R16" s="2">
        <f t="shared" si="2"/>
        <v>43.133333333333333</v>
      </c>
      <c r="S16" s="2">
        <f t="shared" si="2"/>
        <v>43.133333333333333</v>
      </c>
      <c r="T16" s="2">
        <f t="shared" si="2"/>
        <v>43.133333333333333</v>
      </c>
      <c r="U16" s="2">
        <f t="shared" si="3"/>
        <v>517.6</v>
      </c>
    </row>
    <row r="17" spans="1:257" ht="24.75" customHeight="1" outlineLevel="1" x14ac:dyDescent="0.3">
      <c r="B17" s="1" t="s">
        <v>103</v>
      </c>
      <c r="D17" s="24">
        <v>42988</v>
      </c>
      <c r="E17" s="25">
        <v>0.2</v>
      </c>
      <c r="F17" s="2">
        <v>1733.02</v>
      </c>
      <c r="G17" s="2">
        <f t="shared" si="2"/>
        <v>28.88366666666667</v>
      </c>
      <c r="I17" s="2">
        <f t="shared" si="2"/>
        <v>28.88366666666667</v>
      </c>
      <c r="J17" s="2">
        <f t="shared" si="2"/>
        <v>28.88366666666667</v>
      </c>
      <c r="K17" s="2">
        <f t="shared" si="2"/>
        <v>28.88366666666667</v>
      </c>
      <c r="L17" s="2">
        <f t="shared" si="2"/>
        <v>28.88366666666667</v>
      </c>
      <c r="M17" s="2">
        <f t="shared" si="2"/>
        <v>28.88366666666667</v>
      </c>
      <c r="N17" s="2">
        <f t="shared" si="2"/>
        <v>28.88366666666667</v>
      </c>
      <c r="O17" s="2">
        <f t="shared" si="2"/>
        <v>28.88366666666667</v>
      </c>
      <c r="P17" s="2">
        <f t="shared" si="2"/>
        <v>28.88366666666667</v>
      </c>
      <c r="Q17" s="2">
        <f t="shared" si="2"/>
        <v>28.88366666666667</v>
      </c>
      <c r="R17" s="2">
        <f t="shared" si="2"/>
        <v>28.88366666666667</v>
      </c>
      <c r="S17" s="2">
        <f t="shared" si="2"/>
        <v>28.88366666666667</v>
      </c>
      <c r="T17" s="2">
        <f t="shared" si="2"/>
        <v>28.88366666666667</v>
      </c>
      <c r="U17" s="2">
        <f t="shared" si="3"/>
        <v>346.60400000000004</v>
      </c>
    </row>
    <row r="18" spans="1:257" ht="24.75" customHeight="1" outlineLevel="1" x14ac:dyDescent="0.3">
      <c r="B18" s="1" t="s">
        <v>104</v>
      </c>
      <c r="D18" s="24">
        <v>42992</v>
      </c>
      <c r="E18" s="25">
        <v>0.2</v>
      </c>
      <c r="F18" s="2">
        <v>7050.95</v>
      </c>
      <c r="G18" s="2">
        <f t="shared" si="2"/>
        <v>117.51583333333333</v>
      </c>
      <c r="I18" s="2">
        <f t="shared" si="2"/>
        <v>117.51583333333333</v>
      </c>
      <c r="J18" s="2">
        <f t="shared" si="2"/>
        <v>117.51583333333333</v>
      </c>
      <c r="K18" s="2">
        <f t="shared" si="2"/>
        <v>117.51583333333333</v>
      </c>
      <c r="L18" s="2">
        <f t="shared" si="2"/>
        <v>117.51583333333333</v>
      </c>
      <c r="M18" s="2">
        <f t="shared" si="2"/>
        <v>117.51583333333333</v>
      </c>
      <c r="N18" s="2">
        <f t="shared" si="2"/>
        <v>117.51583333333333</v>
      </c>
      <c r="O18" s="2">
        <f t="shared" si="2"/>
        <v>117.51583333333333</v>
      </c>
      <c r="P18" s="2">
        <f t="shared" si="2"/>
        <v>117.51583333333333</v>
      </c>
      <c r="Q18" s="2">
        <f t="shared" si="2"/>
        <v>117.51583333333333</v>
      </c>
      <c r="R18" s="2">
        <f t="shared" si="2"/>
        <v>117.51583333333333</v>
      </c>
      <c r="S18" s="2">
        <f t="shared" si="2"/>
        <v>117.51583333333333</v>
      </c>
      <c r="T18" s="2">
        <f t="shared" si="2"/>
        <v>117.51583333333333</v>
      </c>
      <c r="U18" s="2">
        <f t="shared" si="3"/>
        <v>1410.1900000000003</v>
      </c>
    </row>
    <row r="19" spans="1:257" ht="24.75" customHeight="1" outlineLevel="1" x14ac:dyDescent="0.3">
      <c r="B19" s="1" t="s">
        <v>105</v>
      </c>
      <c r="D19" s="24">
        <v>42994</v>
      </c>
      <c r="E19" s="25">
        <v>0.2</v>
      </c>
      <c r="F19" s="2">
        <v>1178.3</v>
      </c>
      <c r="G19" s="2">
        <f t="shared" si="2"/>
        <v>19.638333333333332</v>
      </c>
      <c r="I19" s="2">
        <f t="shared" si="2"/>
        <v>19.638333333333332</v>
      </c>
      <c r="J19" s="2">
        <f t="shared" si="2"/>
        <v>19.638333333333332</v>
      </c>
      <c r="K19" s="2">
        <f t="shared" si="2"/>
        <v>19.638333333333332</v>
      </c>
      <c r="L19" s="2">
        <f t="shared" si="2"/>
        <v>19.638333333333332</v>
      </c>
      <c r="M19" s="2">
        <f t="shared" si="2"/>
        <v>19.638333333333332</v>
      </c>
      <c r="N19" s="2">
        <f t="shared" si="2"/>
        <v>19.638333333333332</v>
      </c>
      <c r="O19" s="2">
        <f t="shared" si="2"/>
        <v>19.638333333333332</v>
      </c>
      <c r="P19" s="2">
        <f t="shared" si="2"/>
        <v>19.638333333333332</v>
      </c>
      <c r="Q19" s="2">
        <f t="shared" si="2"/>
        <v>19.638333333333332</v>
      </c>
      <c r="R19" s="2">
        <f t="shared" si="2"/>
        <v>19.638333333333332</v>
      </c>
      <c r="S19" s="2">
        <f t="shared" si="2"/>
        <v>19.638333333333332</v>
      </c>
      <c r="T19" s="2">
        <f t="shared" si="2"/>
        <v>19.638333333333332</v>
      </c>
      <c r="U19" s="2">
        <f t="shared" si="3"/>
        <v>235.65999999999994</v>
      </c>
    </row>
    <row r="20" spans="1:257" ht="24.75" customHeight="1" outlineLevel="1" x14ac:dyDescent="0.3">
      <c r="B20" s="1" t="s">
        <v>105</v>
      </c>
      <c r="D20" s="24">
        <v>43355</v>
      </c>
      <c r="E20" s="25">
        <v>0.2</v>
      </c>
      <c r="F20" s="2">
        <v>368</v>
      </c>
      <c r="G20" s="2">
        <f t="shared" si="2"/>
        <v>6.1333333333333337</v>
      </c>
      <c r="M20" s="2">
        <f t="shared" si="2"/>
        <v>6.1333333333333337</v>
      </c>
      <c r="N20" s="2">
        <f t="shared" si="2"/>
        <v>6.1333333333333337</v>
      </c>
      <c r="O20" s="2">
        <f t="shared" si="2"/>
        <v>6.1333333333333337</v>
      </c>
      <c r="P20" s="2">
        <f t="shared" si="2"/>
        <v>6.1333333333333337</v>
      </c>
      <c r="Q20" s="2">
        <f t="shared" si="2"/>
        <v>6.1333333333333337</v>
      </c>
      <c r="R20" s="2">
        <f t="shared" si="2"/>
        <v>6.1333333333333337</v>
      </c>
      <c r="S20" s="2">
        <f t="shared" si="2"/>
        <v>6.1333333333333337</v>
      </c>
      <c r="T20" s="2">
        <f t="shared" si="2"/>
        <v>6.1333333333333337</v>
      </c>
      <c r="U20" s="2">
        <f t="shared" si="3"/>
        <v>49.06666666666667</v>
      </c>
    </row>
    <row r="21" spans="1:257" s="11" customFormat="1" ht="24.75" customHeight="1" outlineLevel="1" thickBot="1" x14ac:dyDescent="0.35">
      <c r="A21" s="1"/>
      <c r="B21" s="1"/>
      <c r="C21" s="1"/>
      <c r="D21" s="26"/>
      <c r="E21" s="25"/>
      <c r="F21" s="6">
        <f>SUM(F15:F20)</f>
        <v>15568.27</v>
      </c>
      <c r="G21" s="6">
        <f t="shared" ref="G21:U21" si="4">SUM(G15:G20)</f>
        <v>259.47116666666665</v>
      </c>
      <c r="H21" s="6"/>
      <c r="I21" s="6">
        <f t="shared" si="4"/>
        <v>253.33783333333332</v>
      </c>
      <c r="J21" s="6">
        <f t="shared" si="4"/>
        <v>253.33783333333332</v>
      </c>
      <c r="K21" s="6">
        <f t="shared" si="4"/>
        <v>253.33783333333332</v>
      </c>
      <c r="L21" s="6">
        <f t="shared" si="4"/>
        <v>253.33783333333332</v>
      </c>
      <c r="M21" s="6">
        <f t="shared" si="4"/>
        <v>259.47116666666665</v>
      </c>
      <c r="N21" s="6">
        <f t="shared" si="4"/>
        <v>259.47116666666665</v>
      </c>
      <c r="O21" s="6">
        <f t="shared" si="4"/>
        <v>259.47116666666665</v>
      </c>
      <c r="P21" s="6">
        <f t="shared" si="4"/>
        <v>259.47116666666665</v>
      </c>
      <c r="Q21" s="6">
        <f t="shared" si="4"/>
        <v>259.47116666666665</v>
      </c>
      <c r="R21" s="6">
        <f t="shared" si="4"/>
        <v>259.47116666666665</v>
      </c>
      <c r="S21" s="6">
        <f t="shared" si="4"/>
        <v>259.47116666666665</v>
      </c>
      <c r="T21" s="6">
        <f t="shared" si="4"/>
        <v>259.47116666666665</v>
      </c>
      <c r="U21" s="6">
        <f t="shared" si="4"/>
        <v>3089.1206666666667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24.75" customHeight="1" outlineLevel="1" thickTop="1" x14ac:dyDescent="0.3">
      <c r="E22" s="25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57" s="103" customFormat="1" ht="24.75" customHeight="1" outlineLevel="1" x14ac:dyDescent="0.3">
      <c r="A23" s="49" t="s">
        <v>110</v>
      </c>
      <c r="D23" s="104"/>
      <c r="E23" s="105"/>
      <c r="F23" s="106"/>
      <c r="G23" s="106"/>
      <c r="H23" s="106"/>
      <c r="I23" s="106">
        <f t="shared" ref="I23:N23" si="5">I11+I21</f>
        <v>285.57783333333333</v>
      </c>
      <c r="J23" s="106">
        <f t="shared" si="5"/>
        <v>285.57783333333333</v>
      </c>
      <c r="K23" s="106">
        <f t="shared" si="5"/>
        <v>285.57783333333333</v>
      </c>
      <c r="L23" s="106">
        <f t="shared" si="5"/>
        <v>303.89783333333332</v>
      </c>
      <c r="M23" s="106">
        <f t="shared" si="5"/>
        <v>310.03116666666665</v>
      </c>
      <c r="N23" s="106">
        <f t="shared" si="5"/>
        <v>310.03116666666665</v>
      </c>
      <c r="O23" s="106">
        <f>O11+O21</f>
        <v>310.03116666666665</v>
      </c>
      <c r="P23" s="106">
        <f t="shared" ref="P23:U23" si="6">P11+P21</f>
        <v>310.03116666666665</v>
      </c>
      <c r="Q23" s="106">
        <f t="shared" si="6"/>
        <v>310.03116666666665</v>
      </c>
      <c r="R23" s="106">
        <f t="shared" si="6"/>
        <v>310.03116666666665</v>
      </c>
      <c r="S23" s="106">
        <f t="shared" si="6"/>
        <v>310.03116666666665</v>
      </c>
      <c r="T23" s="106">
        <f t="shared" si="6"/>
        <v>310.03116666666665</v>
      </c>
      <c r="U23" s="106">
        <f t="shared" si="6"/>
        <v>3640.8806666666669</v>
      </c>
    </row>
    <row r="24" spans="1:257" ht="24.75" customHeight="1" outlineLevel="1" x14ac:dyDescent="0.3">
      <c r="E24" s="2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57" ht="24.75" customHeight="1" outlineLevel="1" x14ac:dyDescent="0.3">
      <c r="A25" s="21" t="s">
        <v>48</v>
      </c>
      <c r="D25" s="23" t="s">
        <v>53</v>
      </c>
      <c r="E25" s="23" t="s">
        <v>52</v>
      </c>
      <c r="F25" s="22" t="s">
        <v>50</v>
      </c>
      <c r="G25" s="14" t="s">
        <v>57</v>
      </c>
      <c r="I25" s="15">
        <v>43250</v>
      </c>
      <c r="J25" s="15">
        <v>43281</v>
      </c>
      <c r="K25" s="15">
        <v>43311</v>
      </c>
      <c r="L25" s="15">
        <v>43342</v>
      </c>
      <c r="M25" s="15">
        <v>43373</v>
      </c>
      <c r="N25" s="15">
        <v>43403</v>
      </c>
      <c r="O25" s="15">
        <v>43434</v>
      </c>
      <c r="P25" s="15">
        <v>43464</v>
      </c>
      <c r="Q25" s="15">
        <v>43495</v>
      </c>
      <c r="R25" s="15">
        <v>43524</v>
      </c>
      <c r="S25" s="15">
        <v>43554</v>
      </c>
      <c r="T25" s="15">
        <v>43585</v>
      </c>
      <c r="U25" s="14" t="s">
        <v>51</v>
      </c>
    </row>
    <row r="26" spans="1:257" ht="24.75" customHeight="1" outlineLevel="1" x14ac:dyDescent="0.3">
      <c r="B26" s="1" t="s">
        <v>49</v>
      </c>
      <c r="D26" s="24">
        <v>42702</v>
      </c>
      <c r="E26" s="25">
        <v>0.2</v>
      </c>
      <c r="F26" s="2">
        <v>34647.440000000002</v>
      </c>
      <c r="G26" s="2">
        <f>$F26*20%/12</f>
        <v>577.45733333333339</v>
      </c>
      <c r="I26" s="2">
        <v>577.46</v>
      </c>
      <c r="J26" s="2">
        <v>577.46</v>
      </c>
      <c r="K26" s="2">
        <v>577.46</v>
      </c>
      <c r="L26" s="2">
        <v>577.46</v>
      </c>
      <c r="M26" s="2">
        <v>577.46</v>
      </c>
      <c r="N26" s="2">
        <v>577.46</v>
      </c>
      <c r="O26" s="2">
        <v>577.46</v>
      </c>
      <c r="P26" s="2">
        <v>577.46</v>
      </c>
      <c r="Q26" s="2">
        <v>577.46</v>
      </c>
      <c r="R26" s="2">
        <v>577.46</v>
      </c>
      <c r="S26" s="2">
        <v>577.46</v>
      </c>
      <c r="T26" s="2">
        <v>577.46</v>
      </c>
      <c r="U26" s="2">
        <f>SUM(I26:T26)</f>
        <v>6929.52</v>
      </c>
    </row>
    <row r="27" spans="1:257" ht="24.75" customHeight="1" outlineLevel="1" thickBot="1" x14ac:dyDescent="0.35">
      <c r="F27" s="6">
        <f>SUM(F26)</f>
        <v>34647.440000000002</v>
      </c>
      <c r="G27" s="6">
        <f t="shared" ref="G27:U27" si="7">SUM(G26)</f>
        <v>577.45733333333339</v>
      </c>
      <c r="H27" s="6"/>
      <c r="I27" s="6">
        <f t="shared" si="7"/>
        <v>577.46</v>
      </c>
      <c r="J27" s="6">
        <f t="shared" si="7"/>
        <v>577.46</v>
      </c>
      <c r="K27" s="6">
        <f t="shared" si="7"/>
        <v>577.46</v>
      </c>
      <c r="L27" s="6">
        <f t="shared" si="7"/>
        <v>577.46</v>
      </c>
      <c r="M27" s="6">
        <f t="shared" si="7"/>
        <v>577.46</v>
      </c>
      <c r="N27" s="6">
        <f t="shared" si="7"/>
        <v>577.46</v>
      </c>
      <c r="O27" s="6">
        <f t="shared" si="7"/>
        <v>577.46</v>
      </c>
      <c r="P27" s="6">
        <f t="shared" si="7"/>
        <v>577.46</v>
      </c>
      <c r="Q27" s="6">
        <f t="shared" si="7"/>
        <v>577.46</v>
      </c>
      <c r="R27" s="6">
        <f t="shared" si="7"/>
        <v>577.46</v>
      </c>
      <c r="S27" s="6">
        <f t="shared" si="7"/>
        <v>577.46</v>
      </c>
      <c r="T27" s="6">
        <f t="shared" si="7"/>
        <v>577.46</v>
      </c>
      <c r="U27" s="6">
        <f t="shared" si="7"/>
        <v>6929.52</v>
      </c>
    </row>
    <row r="28" spans="1:257" ht="24.75" customHeight="1" outlineLevel="1" thickTop="1" x14ac:dyDescent="0.3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57" ht="24.75" customHeight="1" x14ac:dyDescent="0.3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57" ht="24.75" customHeight="1" x14ac:dyDescent="0.3">
      <c r="A30" s="21" t="s">
        <v>45</v>
      </c>
      <c r="B30" s="11"/>
      <c r="C30" s="11"/>
      <c r="D30" s="23" t="s">
        <v>53</v>
      </c>
      <c r="E30" s="23" t="s">
        <v>52</v>
      </c>
      <c r="F30" s="22" t="s">
        <v>50</v>
      </c>
      <c r="G30" s="14" t="s">
        <v>57</v>
      </c>
      <c r="H30" s="14"/>
      <c r="I30" s="15">
        <v>43250</v>
      </c>
      <c r="J30" s="15">
        <v>43281</v>
      </c>
      <c r="K30" s="15">
        <v>43311</v>
      </c>
      <c r="L30" s="15">
        <v>43342</v>
      </c>
      <c r="M30" s="15">
        <v>43373</v>
      </c>
      <c r="N30" s="15">
        <v>43403</v>
      </c>
      <c r="O30" s="15">
        <v>43434</v>
      </c>
      <c r="P30" s="15">
        <v>43464</v>
      </c>
      <c r="Q30" s="15">
        <v>43495</v>
      </c>
      <c r="R30" s="15">
        <v>43524</v>
      </c>
      <c r="S30" s="15">
        <v>43554</v>
      </c>
      <c r="T30" s="15">
        <v>43585</v>
      </c>
      <c r="U30" s="14" t="s">
        <v>51</v>
      </c>
      <c r="V30" s="16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spans="1:257" s="103" customFormat="1" ht="24.75" customHeight="1" x14ac:dyDescent="0.3">
      <c r="A31" s="103" t="s">
        <v>26</v>
      </c>
      <c r="B31" s="103" t="s">
        <v>3</v>
      </c>
      <c r="D31" s="141">
        <v>42359</v>
      </c>
      <c r="E31" s="105">
        <v>0.15</v>
      </c>
      <c r="F31" s="142">
        <v>139091</v>
      </c>
      <c r="G31" s="142">
        <f>$F31*E31/12</f>
        <v>1738.6374999999998</v>
      </c>
      <c r="H31" s="142"/>
      <c r="I31" s="142">
        <v>1738.64</v>
      </c>
      <c r="J31" s="142">
        <v>1738.64</v>
      </c>
      <c r="K31" s="142">
        <v>1738.64</v>
      </c>
      <c r="L31" s="142">
        <v>1738.64</v>
      </c>
      <c r="M31" s="142">
        <v>1738.64</v>
      </c>
      <c r="N31" s="142">
        <v>1738.64</v>
      </c>
      <c r="O31" s="142">
        <v>1738.64</v>
      </c>
      <c r="P31" s="142">
        <v>1738.64</v>
      </c>
      <c r="Q31" s="142">
        <v>1738.64</v>
      </c>
      <c r="R31" s="142">
        <v>1738.64</v>
      </c>
      <c r="S31" s="142">
        <v>1738.64</v>
      </c>
      <c r="T31" s="142">
        <v>1738.64</v>
      </c>
      <c r="U31" s="142">
        <f>SUM(I31:T31)</f>
        <v>20863.679999999997</v>
      </c>
    </row>
    <row r="32" spans="1:257" s="103" customFormat="1" ht="24.75" customHeight="1" x14ac:dyDescent="0.3">
      <c r="A32" s="103" t="s">
        <v>26</v>
      </c>
      <c r="B32" s="103" t="s">
        <v>3</v>
      </c>
      <c r="C32" s="103" t="s">
        <v>140</v>
      </c>
      <c r="D32" s="141">
        <v>43312</v>
      </c>
      <c r="E32" s="105">
        <v>0.15</v>
      </c>
      <c r="F32" s="142">
        <v>2867</v>
      </c>
      <c r="G32" s="142">
        <f>$F32*E32/12</f>
        <v>35.837499999999999</v>
      </c>
      <c r="H32" s="142"/>
      <c r="I32" s="142">
        <v>0</v>
      </c>
      <c r="J32" s="142">
        <v>0</v>
      </c>
      <c r="K32" s="142">
        <v>35.840000000000003</v>
      </c>
      <c r="L32" s="142">
        <v>35.840000000000003</v>
      </c>
      <c r="M32" s="142">
        <v>35.840000000000003</v>
      </c>
      <c r="N32" s="142">
        <v>35.840000000000003</v>
      </c>
      <c r="O32" s="142">
        <v>35.840000000000003</v>
      </c>
      <c r="P32" s="142">
        <v>35.840000000000003</v>
      </c>
      <c r="Q32" s="142">
        <v>35.840000000000003</v>
      </c>
      <c r="R32" s="142">
        <v>35.840000000000003</v>
      </c>
      <c r="S32" s="142">
        <v>35.840000000000003</v>
      </c>
      <c r="T32" s="142">
        <v>35.840000000000003</v>
      </c>
      <c r="U32" s="142">
        <f>SUM(I32:T32)</f>
        <v>358.40000000000009</v>
      </c>
    </row>
    <row r="33" spans="1:21" s="103" customFormat="1" ht="24.75" customHeight="1" x14ac:dyDescent="0.3">
      <c r="A33" s="103" t="s">
        <v>26</v>
      </c>
      <c r="B33" s="103" t="s">
        <v>3</v>
      </c>
      <c r="C33" s="103" t="s">
        <v>140</v>
      </c>
      <c r="D33" s="141">
        <v>43555</v>
      </c>
      <c r="E33" s="105">
        <v>0.15</v>
      </c>
      <c r="F33" s="142">
        <v>2500</v>
      </c>
      <c r="G33" s="142">
        <f>$F33*E33/12</f>
        <v>31.25</v>
      </c>
      <c r="H33" s="142"/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42">
        <v>0</v>
      </c>
      <c r="O33" s="142">
        <v>0</v>
      </c>
      <c r="P33" s="142">
        <v>0</v>
      </c>
      <c r="Q33" s="142">
        <v>0</v>
      </c>
      <c r="R33" s="142">
        <v>0</v>
      </c>
      <c r="S33" s="142">
        <v>31.25</v>
      </c>
      <c r="T33" s="142">
        <v>31.25</v>
      </c>
      <c r="U33" s="142">
        <f>SUM(I33:T33)</f>
        <v>62.5</v>
      </c>
    </row>
    <row r="34" spans="1:21" s="128" customFormat="1" ht="24.75" customHeight="1" x14ac:dyDescent="0.3">
      <c r="A34" s="128" t="s">
        <v>36</v>
      </c>
      <c r="B34" s="128" t="s">
        <v>32</v>
      </c>
      <c r="D34" s="150">
        <v>42446</v>
      </c>
      <c r="E34" s="151">
        <v>0.15</v>
      </c>
      <c r="F34" s="126">
        <v>124057.16</v>
      </c>
      <c r="G34" s="126">
        <f t="shared" ref="G34" si="8">$F34*E34/12</f>
        <v>1550.7145</v>
      </c>
      <c r="H34" s="126"/>
      <c r="I34" s="126">
        <v>1550.71</v>
      </c>
      <c r="J34" s="126">
        <v>1550.71</v>
      </c>
      <c r="K34" s="126">
        <v>1550.71</v>
      </c>
      <c r="L34" s="126">
        <v>1550.71</v>
      </c>
      <c r="M34" s="126">
        <v>1550.71</v>
      </c>
      <c r="N34" s="126">
        <v>1550.71</v>
      </c>
      <c r="O34" s="126">
        <v>1550.71</v>
      </c>
      <c r="P34" s="126">
        <v>1550.71</v>
      </c>
      <c r="Q34" s="126">
        <v>1550.71</v>
      </c>
      <c r="R34" s="126">
        <v>1550.71</v>
      </c>
      <c r="S34" s="126">
        <v>1550.71</v>
      </c>
      <c r="T34" s="126">
        <v>1550.71</v>
      </c>
      <c r="U34" s="126">
        <f t="shared" ref="U34" si="9">SUM(I34:T34)</f>
        <v>18608.519999999997</v>
      </c>
    </row>
    <row r="35" spans="1:21" s="128" customFormat="1" ht="24.75" customHeight="1" x14ac:dyDescent="0.3">
      <c r="A35" s="128" t="s">
        <v>36</v>
      </c>
      <c r="B35" s="128" t="s">
        <v>32</v>
      </c>
      <c r="C35" s="128" t="s">
        <v>140</v>
      </c>
      <c r="D35" s="150">
        <v>43585</v>
      </c>
      <c r="E35" s="151">
        <v>0.15</v>
      </c>
      <c r="F35" s="126">
        <v>4033</v>
      </c>
      <c r="G35" s="126">
        <f t="shared" ref="G35:G55" si="10">$F35*E35/12</f>
        <v>50.412499999999994</v>
      </c>
      <c r="H35" s="126"/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v>0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126">
        <v>50.41</v>
      </c>
      <c r="U35" s="126">
        <f t="shared" ref="U35:U55" si="11">SUM(I35:T35)</f>
        <v>50.41</v>
      </c>
    </row>
    <row r="36" spans="1:21" s="147" customFormat="1" ht="24.75" customHeight="1" x14ac:dyDescent="0.3">
      <c r="A36" s="147" t="s">
        <v>89</v>
      </c>
      <c r="B36" s="147" t="s">
        <v>90</v>
      </c>
      <c r="D36" s="148">
        <v>42881</v>
      </c>
      <c r="E36" s="149">
        <v>0.15</v>
      </c>
      <c r="F36" s="96">
        <v>170000</v>
      </c>
      <c r="G36" s="96">
        <f t="shared" si="10"/>
        <v>2125</v>
      </c>
      <c r="H36" s="96"/>
      <c r="I36" s="96">
        <v>2125</v>
      </c>
      <c r="J36" s="96">
        <v>2125</v>
      </c>
      <c r="K36" s="96">
        <v>2125</v>
      </c>
      <c r="L36" s="96">
        <v>2125</v>
      </c>
      <c r="M36" s="96">
        <v>2125</v>
      </c>
      <c r="N36" s="96">
        <v>2125</v>
      </c>
      <c r="O36" s="96">
        <v>2125</v>
      </c>
      <c r="P36" s="96">
        <v>2125</v>
      </c>
      <c r="Q36" s="96">
        <v>2125</v>
      </c>
      <c r="R36" s="96">
        <v>2125</v>
      </c>
      <c r="S36" s="96">
        <v>2125</v>
      </c>
      <c r="T36" s="96">
        <v>2125</v>
      </c>
      <c r="U36" s="96">
        <f t="shared" si="11"/>
        <v>25500</v>
      </c>
    </row>
    <row r="37" spans="1:21" s="147" customFormat="1" ht="24.75" customHeight="1" x14ac:dyDescent="0.3">
      <c r="A37" s="147" t="s">
        <v>130</v>
      </c>
      <c r="B37" s="147" t="s">
        <v>141</v>
      </c>
      <c r="C37" s="147" t="s">
        <v>140</v>
      </c>
      <c r="D37" s="148">
        <v>43240</v>
      </c>
      <c r="E37" s="149">
        <v>0.15</v>
      </c>
      <c r="F37" s="96">
        <v>4510</v>
      </c>
      <c r="G37" s="96">
        <f t="shared" ref="G37" si="12">$F37*E37/12</f>
        <v>56.375</v>
      </c>
      <c r="H37" s="96"/>
      <c r="I37" s="96">
        <v>56.38</v>
      </c>
      <c r="J37" s="96">
        <v>56.38</v>
      </c>
      <c r="K37" s="96">
        <v>56.38</v>
      </c>
      <c r="L37" s="96">
        <v>56.38</v>
      </c>
      <c r="M37" s="96">
        <v>56.38</v>
      </c>
      <c r="N37" s="96">
        <v>56.38</v>
      </c>
      <c r="O37" s="96">
        <v>56.38</v>
      </c>
      <c r="P37" s="96">
        <v>56.38</v>
      </c>
      <c r="Q37" s="96">
        <v>56.38</v>
      </c>
      <c r="R37" s="96">
        <v>56.38</v>
      </c>
      <c r="S37" s="96">
        <v>56.38</v>
      </c>
      <c r="T37" s="96">
        <v>56.38</v>
      </c>
      <c r="U37" s="96">
        <f t="shared" ref="U37" si="13">SUM(I37:T37)</f>
        <v>676.56000000000006</v>
      </c>
    </row>
    <row r="38" spans="1:21" s="147" customFormat="1" ht="24.75" customHeight="1" x14ac:dyDescent="0.3">
      <c r="A38" s="147" t="s">
        <v>130</v>
      </c>
      <c r="B38" s="147" t="s">
        <v>141</v>
      </c>
      <c r="C38" s="147" t="s">
        <v>140</v>
      </c>
      <c r="D38" s="148">
        <v>43312</v>
      </c>
      <c r="E38" s="149">
        <v>0.15</v>
      </c>
      <c r="F38" s="96">
        <v>8665</v>
      </c>
      <c r="G38" s="96">
        <f t="shared" si="10"/>
        <v>108.3125</v>
      </c>
      <c r="H38" s="96"/>
      <c r="I38" s="96">
        <v>0</v>
      </c>
      <c r="J38" s="96">
        <v>0</v>
      </c>
      <c r="K38" s="96">
        <v>108.31</v>
      </c>
      <c r="L38" s="96">
        <v>108.31</v>
      </c>
      <c r="M38" s="96">
        <v>108.31</v>
      </c>
      <c r="N38" s="96">
        <v>108.31</v>
      </c>
      <c r="O38" s="96">
        <v>108.31</v>
      </c>
      <c r="P38" s="96">
        <v>108.31</v>
      </c>
      <c r="Q38" s="96">
        <v>108.31</v>
      </c>
      <c r="R38" s="96">
        <v>108.31</v>
      </c>
      <c r="S38" s="96">
        <v>108.31</v>
      </c>
      <c r="T38" s="96">
        <v>108.31</v>
      </c>
      <c r="U38" s="96">
        <f t="shared" si="11"/>
        <v>1083.0999999999997</v>
      </c>
    </row>
    <row r="39" spans="1:21" s="147" customFormat="1" ht="24.75" customHeight="1" x14ac:dyDescent="0.3">
      <c r="A39" s="147" t="s">
        <v>130</v>
      </c>
      <c r="B39" s="147" t="s">
        <v>141</v>
      </c>
      <c r="C39" s="147" t="s">
        <v>140</v>
      </c>
      <c r="D39" s="148">
        <v>43558</v>
      </c>
      <c r="E39" s="149">
        <v>0.15</v>
      </c>
      <c r="F39" s="96">
        <v>9900</v>
      </c>
      <c r="G39" s="96">
        <f t="shared" ref="G39" si="14">$F39*E39/12</f>
        <v>123.75</v>
      </c>
      <c r="H39" s="96"/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96">
        <v>123.75</v>
      </c>
      <c r="U39" s="96">
        <f t="shared" ref="U39" si="15">SUM(I39:T39)</f>
        <v>123.75</v>
      </c>
    </row>
    <row r="40" spans="1:21" s="143" customFormat="1" ht="24.75" customHeight="1" x14ac:dyDescent="0.3">
      <c r="A40" s="143" t="s">
        <v>91</v>
      </c>
      <c r="B40" s="143" t="s">
        <v>95</v>
      </c>
      <c r="D40" s="144">
        <v>42926</v>
      </c>
      <c r="E40" s="145">
        <v>0.15</v>
      </c>
      <c r="F40" s="146">
        <v>265000</v>
      </c>
      <c r="G40" s="146">
        <f t="shared" si="10"/>
        <v>3312.5</v>
      </c>
      <c r="H40" s="146"/>
      <c r="I40" s="146">
        <v>3312.5</v>
      </c>
      <c r="J40" s="146">
        <v>3312.5</v>
      </c>
      <c r="K40" s="146">
        <v>3312.5</v>
      </c>
      <c r="L40" s="146">
        <v>3312.5</v>
      </c>
      <c r="M40" s="146">
        <v>3312.5</v>
      </c>
      <c r="N40" s="146">
        <v>3312.5</v>
      </c>
      <c r="O40" s="146">
        <v>3312.5</v>
      </c>
      <c r="P40" s="146">
        <v>3312.5</v>
      </c>
      <c r="Q40" s="146">
        <v>3312.5</v>
      </c>
      <c r="R40" s="146">
        <v>3312.5</v>
      </c>
      <c r="S40" s="146">
        <v>3312.5</v>
      </c>
      <c r="T40" s="146">
        <v>3312.5</v>
      </c>
      <c r="U40" s="146">
        <f t="shared" si="11"/>
        <v>39750</v>
      </c>
    </row>
    <row r="41" spans="1:21" s="152" customFormat="1" ht="24.75" customHeight="1" x14ac:dyDescent="0.3">
      <c r="A41" s="152" t="s">
        <v>101</v>
      </c>
      <c r="B41" s="152" t="s">
        <v>100</v>
      </c>
      <c r="D41" s="153">
        <v>42956</v>
      </c>
      <c r="E41" s="154">
        <v>0.15</v>
      </c>
      <c r="F41" s="155">
        <v>265000</v>
      </c>
      <c r="G41" s="155">
        <f t="shared" ref="G41:G49" si="16">$F41*E41/12</f>
        <v>3312.5</v>
      </c>
      <c r="H41" s="155"/>
      <c r="I41" s="155">
        <v>3312.5</v>
      </c>
      <c r="J41" s="155">
        <v>3312.5</v>
      </c>
      <c r="K41" s="155">
        <v>3312.5</v>
      </c>
      <c r="L41" s="155">
        <v>3312.5</v>
      </c>
      <c r="M41" s="155">
        <v>3312.5</v>
      </c>
      <c r="N41" s="155">
        <v>3312.5</v>
      </c>
      <c r="O41" s="155">
        <v>3312.5</v>
      </c>
      <c r="P41" s="155">
        <v>3312.5</v>
      </c>
      <c r="Q41" s="155">
        <v>3312.5</v>
      </c>
      <c r="R41" s="155">
        <v>3312.5</v>
      </c>
      <c r="S41" s="155">
        <v>3312.5</v>
      </c>
      <c r="T41" s="155">
        <v>3312.5</v>
      </c>
      <c r="U41" s="155">
        <f t="shared" ref="U41:U49" si="17">SUM(I41:T41)</f>
        <v>39750</v>
      </c>
    </row>
    <row r="42" spans="1:21" s="152" customFormat="1" ht="24.75" customHeight="1" x14ac:dyDescent="0.3">
      <c r="A42" s="152" t="s">
        <v>101</v>
      </c>
      <c r="B42" s="152" t="s">
        <v>142</v>
      </c>
      <c r="C42" s="152" t="s">
        <v>140</v>
      </c>
      <c r="D42" s="153">
        <v>43234</v>
      </c>
      <c r="E42" s="154">
        <v>0.15</v>
      </c>
      <c r="F42" s="155">
        <v>4125</v>
      </c>
      <c r="G42" s="155">
        <f t="shared" si="16"/>
        <v>51.5625</v>
      </c>
      <c r="H42" s="155"/>
      <c r="I42" s="155">
        <v>51.56</v>
      </c>
      <c r="J42" s="155">
        <v>51.56</v>
      </c>
      <c r="K42" s="155">
        <v>51.56</v>
      </c>
      <c r="L42" s="155">
        <v>51.56</v>
      </c>
      <c r="M42" s="155">
        <v>51.56</v>
      </c>
      <c r="N42" s="155">
        <v>51.56</v>
      </c>
      <c r="O42" s="155">
        <v>51.56</v>
      </c>
      <c r="P42" s="155">
        <v>51.56</v>
      </c>
      <c r="Q42" s="155">
        <v>51.56</v>
      </c>
      <c r="R42" s="155">
        <v>51.56</v>
      </c>
      <c r="S42" s="155">
        <v>51.56</v>
      </c>
      <c r="T42" s="155">
        <v>51.56</v>
      </c>
      <c r="U42" s="155">
        <f t="shared" si="17"/>
        <v>618.72</v>
      </c>
    </row>
    <row r="43" spans="1:21" s="152" customFormat="1" ht="24.75" customHeight="1" x14ac:dyDescent="0.3">
      <c r="A43" s="152" t="s">
        <v>101</v>
      </c>
      <c r="B43" s="152" t="s">
        <v>142</v>
      </c>
      <c r="C43" s="152" t="s">
        <v>140</v>
      </c>
      <c r="D43" s="153">
        <v>43243</v>
      </c>
      <c r="E43" s="154">
        <v>0.15</v>
      </c>
      <c r="F43" s="155">
        <v>6856</v>
      </c>
      <c r="G43" s="155">
        <f t="shared" ref="G43" si="18">$F43*E43/12</f>
        <v>85.699999999999989</v>
      </c>
      <c r="H43" s="155"/>
      <c r="I43" s="155">
        <v>85.699999999999989</v>
      </c>
      <c r="J43" s="155">
        <v>85.699999999999989</v>
      </c>
      <c r="K43" s="155">
        <v>85.699999999999989</v>
      </c>
      <c r="L43" s="155">
        <v>85.699999999999989</v>
      </c>
      <c r="M43" s="155">
        <v>85.699999999999989</v>
      </c>
      <c r="N43" s="155">
        <v>85.699999999999989</v>
      </c>
      <c r="O43" s="155">
        <v>85.699999999999989</v>
      </c>
      <c r="P43" s="155">
        <v>85.699999999999989</v>
      </c>
      <c r="Q43" s="155">
        <v>85.699999999999989</v>
      </c>
      <c r="R43" s="155">
        <v>85.699999999999989</v>
      </c>
      <c r="S43" s="155">
        <v>85.699999999999989</v>
      </c>
      <c r="T43" s="155">
        <v>85.699999999999989</v>
      </c>
      <c r="U43" s="155">
        <f t="shared" ref="U43" si="19">SUM(I43:T43)</f>
        <v>1028.4000000000001</v>
      </c>
    </row>
    <row r="44" spans="1:21" s="103" customFormat="1" ht="24.75" customHeight="1" x14ac:dyDescent="0.3">
      <c r="A44" s="103" t="s">
        <v>130</v>
      </c>
      <c r="B44" s="103" t="s">
        <v>112</v>
      </c>
      <c r="D44" s="141">
        <v>43221</v>
      </c>
      <c r="E44" s="105">
        <v>0.15</v>
      </c>
      <c r="F44" s="142">
        <v>59700</v>
      </c>
      <c r="G44" s="142">
        <f t="shared" si="16"/>
        <v>746.25</v>
      </c>
      <c r="H44" s="142"/>
      <c r="I44" s="142">
        <v>746.25</v>
      </c>
      <c r="J44" s="142">
        <v>746.25</v>
      </c>
      <c r="K44" s="142">
        <v>746.25</v>
      </c>
      <c r="L44" s="142">
        <v>746.25</v>
      </c>
      <c r="M44" s="142">
        <v>746.25</v>
      </c>
      <c r="N44" s="142">
        <v>746.25</v>
      </c>
      <c r="O44" s="142">
        <v>746.25</v>
      </c>
      <c r="P44" s="142">
        <v>746.25</v>
      </c>
      <c r="Q44" s="142">
        <v>746.25</v>
      </c>
      <c r="R44" s="142">
        <v>746.25</v>
      </c>
      <c r="S44" s="142">
        <v>746.25</v>
      </c>
      <c r="T44" s="142">
        <v>746.25</v>
      </c>
      <c r="U44" s="142">
        <f t="shared" si="17"/>
        <v>8955</v>
      </c>
    </row>
    <row r="45" spans="1:21" s="103" customFormat="1" ht="24.75" customHeight="1" x14ac:dyDescent="0.3">
      <c r="A45" s="103" t="s">
        <v>130</v>
      </c>
      <c r="B45" s="103" t="s">
        <v>143</v>
      </c>
      <c r="C45" s="103" t="s">
        <v>140</v>
      </c>
      <c r="D45" s="141">
        <v>43246</v>
      </c>
      <c r="E45" s="105">
        <v>0.15</v>
      </c>
      <c r="F45" s="142">
        <v>3119.5</v>
      </c>
      <c r="G45" s="142">
        <f t="shared" si="16"/>
        <v>38.993749999999999</v>
      </c>
      <c r="H45" s="142"/>
      <c r="I45" s="142">
        <v>38.99</v>
      </c>
      <c r="J45" s="142">
        <v>38.99</v>
      </c>
      <c r="K45" s="142">
        <v>38.99</v>
      </c>
      <c r="L45" s="142">
        <v>38.99</v>
      </c>
      <c r="M45" s="142">
        <v>38.99</v>
      </c>
      <c r="N45" s="142">
        <v>38.99</v>
      </c>
      <c r="O45" s="142">
        <v>38.99</v>
      </c>
      <c r="P45" s="142">
        <v>38.99</v>
      </c>
      <c r="Q45" s="142">
        <v>38.99</v>
      </c>
      <c r="R45" s="142">
        <v>38.99</v>
      </c>
      <c r="S45" s="142">
        <v>38.99</v>
      </c>
      <c r="T45" s="142">
        <v>38.99</v>
      </c>
      <c r="U45" s="142">
        <f t="shared" si="17"/>
        <v>467.88000000000005</v>
      </c>
    </row>
    <row r="46" spans="1:21" s="103" customFormat="1" ht="24.75" customHeight="1" x14ac:dyDescent="0.3">
      <c r="A46" s="103" t="s">
        <v>130</v>
      </c>
      <c r="B46" s="103" t="s">
        <v>143</v>
      </c>
      <c r="C46" s="103" t="s">
        <v>140</v>
      </c>
      <c r="D46" s="141">
        <v>43281</v>
      </c>
      <c r="E46" s="105">
        <v>0.15</v>
      </c>
      <c r="F46" s="142">
        <v>1831</v>
      </c>
      <c r="G46" s="142">
        <f t="shared" ref="G46" si="20">$F46*E46/12</f>
        <v>22.887499999999999</v>
      </c>
      <c r="H46" s="142"/>
      <c r="I46" s="142">
        <v>0</v>
      </c>
      <c r="J46" s="142">
        <v>22.89</v>
      </c>
      <c r="K46" s="142">
        <v>22.89</v>
      </c>
      <c r="L46" s="142">
        <v>22.89</v>
      </c>
      <c r="M46" s="142">
        <v>22.89</v>
      </c>
      <c r="N46" s="142">
        <v>22.89</v>
      </c>
      <c r="O46" s="142">
        <v>22.89</v>
      </c>
      <c r="P46" s="142">
        <v>22.89</v>
      </c>
      <c r="Q46" s="142">
        <v>22.89</v>
      </c>
      <c r="R46" s="142">
        <v>22.89</v>
      </c>
      <c r="S46" s="142">
        <v>22.89</v>
      </c>
      <c r="T46" s="142">
        <v>22.89</v>
      </c>
      <c r="U46" s="142">
        <f t="shared" ref="U46" si="21">SUM(I46:T46)</f>
        <v>251.78999999999996</v>
      </c>
    </row>
    <row r="47" spans="1:21" s="103" customFormat="1" ht="24.75" customHeight="1" x14ac:dyDescent="0.3">
      <c r="A47" s="103" t="s">
        <v>130</v>
      </c>
      <c r="B47" s="103" t="s">
        <v>143</v>
      </c>
      <c r="C47" s="103" t="s">
        <v>140</v>
      </c>
      <c r="D47" s="141">
        <v>43312</v>
      </c>
      <c r="E47" s="105">
        <v>0.15</v>
      </c>
      <c r="F47" s="142">
        <v>3050</v>
      </c>
      <c r="G47" s="142">
        <f t="shared" si="16"/>
        <v>38.125</v>
      </c>
      <c r="H47" s="142"/>
      <c r="I47" s="142">
        <v>0</v>
      </c>
      <c r="J47" s="142">
        <v>0</v>
      </c>
      <c r="K47" s="142">
        <v>38.130000000000003</v>
      </c>
      <c r="L47" s="142">
        <v>38.130000000000003</v>
      </c>
      <c r="M47" s="142">
        <v>38.130000000000003</v>
      </c>
      <c r="N47" s="142">
        <v>38.130000000000003</v>
      </c>
      <c r="O47" s="142">
        <v>38.130000000000003</v>
      </c>
      <c r="P47" s="142">
        <v>38.130000000000003</v>
      </c>
      <c r="Q47" s="142">
        <v>38.130000000000003</v>
      </c>
      <c r="R47" s="142">
        <v>38.130000000000003</v>
      </c>
      <c r="S47" s="142">
        <v>38.130000000000003</v>
      </c>
      <c r="T47" s="142">
        <v>38.130000000000003</v>
      </c>
      <c r="U47" s="142">
        <f t="shared" si="17"/>
        <v>381.3</v>
      </c>
    </row>
    <row r="48" spans="1:21" s="103" customFormat="1" ht="24.75" customHeight="1" x14ac:dyDescent="0.3">
      <c r="A48" s="103" t="s">
        <v>130</v>
      </c>
      <c r="B48" s="103" t="s">
        <v>143</v>
      </c>
      <c r="C48" s="103" t="s">
        <v>140</v>
      </c>
      <c r="D48" s="141">
        <v>43434</v>
      </c>
      <c r="E48" s="105">
        <v>0.15</v>
      </c>
      <c r="F48" s="142">
        <v>13393</v>
      </c>
      <c r="G48" s="142">
        <f t="shared" si="16"/>
        <v>167.41249999999999</v>
      </c>
      <c r="H48" s="142"/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2">
        <v>0</v>
      </c>
      <c r="O48" s="142">
        <v>167.41</v>
      </c>
      <c r="P48" s="142">
        <v>167.41</v>
      </c>
      <c r="Q48" s="142">
        <v>167.41</v>
      </c>
      <c r="R48" s="142">
        <v>167.41</v>
      </c>
      <c r="S48" s="142">
        <v>167.41</v>
      </c>
      <c r="T48" s="142">
        <v>167.41</v>
      </c>
      <c r="U48" s="142">
        <f t="shared" si="17"/>
        <v>1004.4599999999999</v>
      </c>
    </row>
    <row r="49" spans="1:21" s="103" customFormat="1" ht="24.75" customHeight="1" x14ac:dyDescent="0.3">
      <c r="A49" s="103" t="s">
        <v>130</v>
      </c>
      <c r="B49" s="103" t="s">
        <v>143</v>
      </c>
      <c r="C49" s="103" t="s">
        <v>140</v>
      </c>
      <c r="D49" s="141">
        <v>43555</v>
      </c>
      <c r="E49" s="105">
        <v>0.15</v>
      </c>
      <c r="F49" s="142">
        <v>4502</v>
      </c>
      <c r="G49" s="142">
        <f t="shared" si="16"/>
        <v>56.274999999999999</v>
      </c>
      <c r="H49" s="142"/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42">
        <v>0</v>
      </c>
      <c r="O49" s="142">
        <v>0</v>
      </c>
      <c r="P49" s="142">
        <v>0</v>
      </c>
      <c r="Q49" s="142">
        <v>0</v>
      </c>
      <c r="R49" s="142">
        <v>0</v>
      </c>
      <c r="S49" s="142">
        <v>56.28</v>
      </c>
      <c r="T49" s="142">
        <v>56.28</v>
      </c>
      <c r="U49" s="142">
        <f t="shared" si="17"/>
        <v>112.56</v>
      </c>
    </row>
    <row r="50" spans="1:21" s="103" customFormat="1" ht="24.75" customHeight="1" x14ac:dyDescent="0.3">
      <c r="A50" s="103" t="s">
        <v>130</v>
      </c>
      <c r="B50" s="103" t="s">
        <v>143</v>
      </c>
      <c r="C50" s="103" t="s">
        <v>140</v>
      </c>
      <c r="D50" s="141">
        <v>43585</v>
      </c>
      <c r="E50" s="105">
        <v>0.15</v>
      </c>
      <c r="F50" s="142">
        <v>2061</v>
      </c>
      <c r="G50" s="142">
        <f t="shared" ref="G50:G54" si="22">$F50*E50/12</f>
        <v>25.762499999999999</v>
      </c>
      <c r="H50" s="142"/>
      <c r="I50" s="142">
        <v>0</v>
      </c>
      <c r="J50" s="142">
        <v>0</v>
      </c>
      <c r="K50" s="142">
        <v>0</v>
      </c>
      <c r="L50" s="142">
        <v>0</v>
      </c>
      <c r="M50" s="142">
        <v>0</v>
      </c>
      <c r="N50" s="142">
        <v>0</v>
      </c>
      <c r="O50" s="142">
        <v>0</v>
      </c>
      <c r="P50" s="142">
        <v>0</v>
      </c>
      <c r="Q50" s="142">
        <v>0</v>
      </c>
      <c r="R50" s="142">
        <v>0</v>
      </c>
      <c r="S50" s="142">
        <v>0</v>
      </c>
      <c r="T50" s="142">
        <v>25.76</v>
      </c>
      <c r="U50" s="142">
        <f t="shared" ref="U50:U54" si="23">SUM(I50:T50)</f>
        <v>25.76</v>
      </c>
    </row>
    <row r="51" spans="1:21" s="128" customFormat="1" ht="24.75" customHeight="1" x14ac:dyDescent="0.3">
      <c r="A51" s="128" t="s">
        <v>135</v>
      </c>
      <c r="B51" s="128" t="s">
        <v>134</v>
      </c>
      <c r="D51" s="150">
        <v>43417</v>
      </c>
      <c r="E51" s="151">
        <v>0.12</v>
      </c>
      <c r="F51" s="126">
        <v>177800</v>
      </c>
      <c r="G51" s="126">
        <f t="shared" si="22"/>
        <v>1778</v>
      </c>
      <c r="H51" s="126"/>
      <c r="I51" s="126"/>
      <c r="J51" s="126"/>
      <c r="K51" s="126"/>
      <c r="L51" s="126"/>
      <c r="M51" s="126"/>
      <c r="N51" s="126"/>
      <c r="O51" s="126">
        <v>1778</v>
      </c>
      <c r="P51" s="126">
        <v>1778</v>
      </c>
      <c r="Q51" s="126">
        <v>1778</v>
      </c>
      <c r="R51" s="126">
        <v>1778</v>
      </c>
      <c r="S51" s="126">
        <v>1778</v>
      </c>
      <c r="T51" s="126">
        <v>1778</v>
      </c>
      <c r="U51" s="126">
        <f t="shared" si="23"/>
        <v>10668</v>
      </c>
    </row>
    <row r="52" spans="1:21" s="128" customFormat="1" ht="24.75" customHeight="1" x14ac:dyDescent="0.3">
      <c r="A52" s="128" t="s">
        <v>135</v>
      </c>
      <c r="B52" s="128" t="s">
        <v>144</v>
      </c>
      <c r="C52" s="128" t="s">
        <v>140</v>
      </c>
      <c r="D52" s="150">
        <v>43420</v>
      </c>
      <c r="E52" s="151">
        <v>0.12</v>
      </c>
      <c r="F52" s="126">
        <v>1910</v>
      </c>
      <c r="G52" s="126">
        <f t="shared" si="22"/>
        <v>19.099999999999998</v>
      </c>
      <c r="H52" s="126"/>
      <c r="I52" s="126"/>
      <c r="J52" s="126"/>
      <c r="K52" s="126"/>
      <c r="L52" s="126"/>
      <c r="M52" s="126"/>
      <c r="N52" s="126"/>
      <c r="O52" s="126">
        <v>19.100000000000001</v>
      </c>
      <c r="P52" s="126">
        <v>19.100000000000001</v>
      </c>
      <c r="Q52" s="126">
        <v>19.100000000000001</v>
      </c>
      <c r="R52" s="126">
        <v>19.100000000000001</v>
      </c>
      <c r="S52" s="126">
        <v>19.100000000000001</v>
      </c>
      <c r="T52" s="126">
        <v>19.100000000000001</v>
      </c>
      <c r="U52" s="126">
        <f t="shared" si="23"/>
        <v>114.6</v>
      </c>
    </row>
    <row r="53" spans="1:21" s="128" customFormat="1" ht="24.75" customHeight="1" x14ac:dyDescent="0.3">
      <c r="A53" s="128" t="s">
        <v>135</v>
      </c>
      <c r="B53" s="128" t="s">
        <v>144</v>
      </c>
      <c r="C53" s="128" t="s">
        <v>140</v>
      </c>
      <c r="D53" s="150">
        <v>43437</v>
      </c>
      <c r="E53" s="151">
        <v>0.12</v>
      </c>
      <c r="F53" s="126">
        <v>5900</v>
      </c>
      <c r="G53" s="126">
        <f t="shared" si="22"/>
        <v>59</v>
      </c>
      <c r="H53" s="126"/>
      <c r="I53" s="126"/>
      <c r="J53" s="126"/>
      <c r="K53" s="126"/>
      <c r="L53" s="126"/>
      <c r="M53" s="126"/>
      <c r="N53" s="126"/>
      <c r="O53" s="126">
        <v>59</v>
      </c>
      <c r="P53" s="126">
        <v>59</v>
      </c>
      <c r="Q53" s="126">
        <v>59</v>
      </c>
      <c r="R53" s="126">
        <v>59</v>
      </c>
      <c r="S53" s="126">
        <v>59</v>
      </c>
      <c r="T53" s="126">
        <v>59</v>
      </c>
      <c r="U53" s="126">
        <f t="shared" si="23"/>
        <v>354</v>
      </c>
    </row>
    <row r="54" spans="1:21" s="147" customFormat="1" ht="24.75" customHeight="1" x14ac:dyDescent="0.3">
      <c r="A54" s="147" t="s">
        <v>139</v>
      </c>
      <c r="B54" s="147" t="s">
        <v>138</v>
      </c>
      <c r="D54" s="148">
        <v>43545</v>
      </c>
      <c r="E54" s="149">
        <v>0.12</v>
      </c>
      <c r="F54" s="96">
        <v>228960</v>
      </c>
      <c r="G54" s="96">
        <f t="shared" si="22"/>
        <v>2289.6</v>
      </c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>
        <v>2289.6</v>
      </c>
      <c r="U54" s="96">
        <f t="shared" si="23"/>
        <v>2289.6</v>
      </c>
    </row>
    <row r="55" spans="1:21" s="147" customFormat="1" ht="24.75" customHeight="1" x14ac:dyDescent="0.3">
      <c r="A55" s="147" t="s">
        <v>139</v>
      </c>
      <c r="B55" s="147" t="s">
        <v>138</v>
      </c>
      <c r="C55" s="147" t="s">
        <v>140</v>
      </c>
      <c r="D55" s="148">
        <v>43556</v>
      </c>
      <c r="E55" s="149">
        <v>0.12</v>
      </c>
      <c r="F55" s="96">
        <v>3400</v>
      </c>
      <c r="G55" s="96">
        <f t="shared" si="10"/>
        <v>34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>
        <v>34</v>
      </c>
      <c r="U55" s="96">
        <f t="shared" si="11"/>
        <v>34</v>
      </c>
    </row>
    <row r="56" spans="1:21" ht="24.75" customHeight="1" thickBot="1" x14ac:dyDescent="0.35">
      <c r="F56" s="6">
        <f>SUM(F31:F55)</f>
        <v>1512230.6600000001</v>
      </c>
      <c r="G56" s="6">
        <f>SUM(G33:G55)</f>
        <v>16083.483250000003</v>
      </c>
      <c r="H56" s="6"/>
      <c r="I56" s="6">
        <f>SUM(I31:I55)</f>
        <v>13018.23</v>
      </c>
      <c r="J56" s="6">
        <f t="shared" ref="J56:T56" si="24">SUM(J31:J55)</f>
        <v>13041.119999999999</v>
      </c>
      <c r="K56" s="6">
        <f t="shared" si="24"/>
        <v>13223.4</v>
      </c>
      <c r="L56" s="6">
        <f t="shared" si="24"/>
        <v>13223.4</v>
      </c>
      <c r="M56" s="6">
        <f t="shared" si="24"/>
        <v>13223.4</v>
      </c>
      <c r="N56" s="6">
        <f t="shared" si="24"/>
        <v>13223.4</v>
      </c>
      <c r="O56" s="6">
        <f t="shared" si="24"/>
        <v>15246.91</v>
      </c>
      <c r="P56" s="6">
        <f t="shared" si="24"/>
        <v>15246.91</v>
      </c>
      <c r="Q56" s="6">
        <f t="shared" si="24"/>
        <v>15246.91</v>
      </c>
      <c r="R56" s="6">
        <f t="shared" si="24"/>
        <v>15246.91</v>
      </c>
      <c r="S56" s="6">
        <f t="shared" si="24"/>
        <v>15334.44</v>
      </c>
      <c r="T56" s="6">
        <f t="shared" si="24"/>
        <v>17857.96</v>
      </c>
      <c r="U56" s="6">
        <f>SUM(U31:U55)</f>
        <v>173132.99</v>
      </c>
    </row>
    <row r="57" spans="1:21" ht="24.75" customHeight="1" thickTop="1" x14ac:dyDescent="0.3">
      <c r="A57" s="1" t="s">
        <v>27</v>
      </c>
      <c r="B57" s="1" t="s">
        <v>4</v>
      </c>
      <c r="C57" s="1" t="s">
        <v>145</v>
      </c>
      <c r="D57" s="24">
        <v>42359</v>
      </c>
      <c r="E57" s="25">
        <v>0.15</v>
      </c>
      <c r="F57" s="2">
        <v>-142247</v>
      </c>
      <c r="G57" s="2">
        <f>$F57*E57/12</f>
        <v>-1778.0874999999999</v>
      </c>
    </row>
    <row r="58" spans="1:21" ht="24.75" customHeight="1" x14ac:dyDescent="0.3">
      <c r="A58" s="1" t="s">
        <v>37</v>
      </c>
      <c r="B58" s="1" t="s">
        <v>33</v>
      </c>
      <c r="C58" s="1" t="s">
        <v>145</v>
      </c>
      <c r="D58" s="24">
        <v>42446</v>
      </c>
      <c r="E58" s="25">
        <v>0.15</v>
      </c>
      <c r="F58" s="2">
        <v>-127434.7</v>
      </c>
      <c r="G58" s="2">
        <f>$F58*E58/12</f>
        <v>-1592.9337499999999</v>
      </c>
    </row>
    <row r="59" spans="1:21" ht="24.75" customHeight="1" x14ac:dyDescent="0.3">
      <c r="F59" s="8"/>
    </row>
    <row r="60" spans="1:21" ht="24.75" customHeight="1" thickBot="1" x14ac:dyDescent="0.35"/>
    <row r="61" spans="1:21" ht="24.75" customHeight="1" thickBot="1" x14ac:dyDescent="0.35">
      <c r="A61" s="11" t="s">
        <v>58</v>
      </c>
      <c r="F61" s="27">
        <f>F11+F21+F56+F27</f>
        <v>1565479.33</v>
      </c>
      <c r="G61" s="28">
        <f>G11+G21+G56+G27</f>
        <v>16970.961083333335</v>
      </c>
      <c r="H61" s="28"/>
      <c r="I61" s="28">
        <f t="shared" ref="I61:U61" si="25">I11+I21+I56+I27</f>
        <v>13881.267833333332</v>
      </c>
      <c r="J61" s="28">
        <f t="shared" si="25"/>
        <v>13904.157833333331</v>
      </c>
      <c r="K61" s="28">
        <f t="shared" si="25"/>
        <v>14086.437833333333</v>
      </c>
      <c r="L61" s="28">
        <f t="shared" si="25"/>
        <v>14104.757833333333</v>
      </c>
      <c r="M61" s="28">
        <f t="shared" si="25"/>
        <v>14110.891166666665</v>
      </c>
      <c r="N61" s="28">
        <f t="shared" si="25"/>
        <v>14110.891166666665</v>
      </c>
      <c r="O61" s="28">
        <f t="shared" si="25"/>
        <v>16134.401166666667</v>
      </c>
      <c r="P61" s="28">
        <f t="shared" si="25"/>
        <v>16134.401166666667</v>
      </c>
      <c r="Q61" s="28">
        <f t="shared" si="25"/>
        <v>16134.401166666667</v>
      </c>
      <c r="R61" s="28">
        <f t="shared" si="25"/>
        <v>16134.401166666667</v>
      </c>
      <c r="S61" s="28">
        <f t="shared" si="25"/>
        <v>16221.931166666665</v>
      </c>
      <c r="T61" s="28">
        <f t="shared" si="25"/>
        <v>18745.451166666666</v>
      </c>
      <c r="U61" s="29">
        <f t="shared" si="25"/>
        <v>183703.39066666664</v>
      </c>
    </row>
  </sheetData>
  <mergeCells count="2">
    <mergeCell ref="I2:M2"/>
    <mergeCell ref="I3:M3"/>
  </mergeCells>
  <printOptions gridLines="1"/>
  <pageMargins left="0.51181102362204722" right="0.51181102362204722" top="0.94488188976377963" bottom="0.74803149606299213" header="0.31496062992125984" footer="0.31496062992125984"/>
  <pageSetup paperSize="9" scale="5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32"/>
  <sheetViews>
    <sheetView workbookViewId="0">
      <pane ySplit="7" topLeftCell="A26" activePane="bottomLeft" state="frozen"/>
      <selection pane="bottomLeft" activeCell="Y17" sqref="Y17"/>
    </sheetView>
  </sheetViews>
  <sheetFormatPr defaultColWidth="13.109375" defaultRowHeight="24.75" customHeight="1" outlineLevelCol="1" x14ac:dyDescent="0.3"/>
  <cols>
    <col min="1" max="1" width="9.5546875" style="1" customWidth="1"/>
    <col min="2" max="2" width="31.5546875" style="1" customWidth="1"/>
    <col min="3" max="14" width="13.33203125" style="1" customWidth="1" outlineLevel="1"/>
    <col min="15" max="16384" width="13.109375" style="1"/>
  </cols>
  <sheetData>
    <row r="1" spans="1:39" customFormat="1" ht="20.100000000000001" customHeight="1" x14ac:dyDescent="0.3">
      <c r="A1" s="33" t="s">
        <v>59</v>
      </c>
      <c r="B1" s="30"/>
      <c r="C1" s="30"/>
      <c r="D1" s="30"/>
      <c r="E1" s="30"/>
      <c r="F1" s="30"/>
      <c r="G1" s="31"/>
      <c r="H1" s="107" t="s">
        <v>109</v>
      </c>
      <c r="I1" s="107"/>
      <c r="J1" s="107"/>
      <c r="K1" s="107"/>
      <c r="L1" s="107"/>
      <c r="M1" s="31"/>
      <c r="N1" s="31"/>
      <c r="O1" s="31"/>
      <c r="T1" s="107" t="s">
        <v>109</v>
      </c>
      <c r="U1" s="107"/>
      <c r="V1" s="107"/>
      <c r="W1" s="107"/>
      <c r="X1" s="107"/>
      <c r="Z1" s="129"/>
    </row>
    <row r="2" spans="1:39" customFormat="1" ht="20.100000000000001" customHeight="1" x14ac:dyDescent="0.3">
      <c r="A2" s="33" t="s">
        <v>60</v>
      </c>
      <c r="B2" s="32"/>
      <c r="C2" s="32"/>
      <c r="D2" s="32"/>
      <c r="E2" s="32"/>
      <c r="F2" s="32"/>
      <c r="G2" s="31"/>
      <c r="H2" s="234">
        <v>43220</v>
      </c>
      <c r="I2" s="234"/>
      <c r="J2" s="234"/>
      <c r="K2" s="234"/>
      <c r="L2" s="234"/>
      <c r="M2" s="31"/>
      <c r="N2" s="31"/>
      <c r="O2" s="31"/>
      <c r="T2" s="234">
        <v>43585</v>
      </c>
      <c r="U2" s="234"/>
      <c r="V2" s="234"/>
      <c r="W2" s="234"/>
      <c r="X2" s="234"/>
      <c r="Z2" s="129"/>
    </row>
    <row r="3" spans="1:39" customFormat="1" ht="20.100000000000001" customHeight="1" x14ac:dyDescent="0.3">
      <c r="A3" s="33" t="s">
        <v>61</v>
      </c>
      <c r="B3" s="30"/>
      <c r="C3" s="30"/>
      <c r="D3" s="30"/>
      <c r="E3" s="30"/>
      <c r="F3" s="30"/>
      <c r="G3" s="31"/>
      <c r="H3" s="235" t="s">
        <v>108</v>
      </c>
      <c r="I3" s="235"/>
      <c r="J3" s="235"/>
      <c r="K3" s="235"/>
      <c r="L3" s="235"/>
      <c r="M3" s="31"/>
      <c r="N3" s="31"/>
      <c r="O3" s="31"/>
      <c r="T3" s="235" t="s">
        <v>108</v>
      </c>
      <c r="U3" s="235"/>
      <c r="V3" s="235"/>
      <c r="W3" s="235"/>
      <c r="X3" s="235"/>
      <c r="Z3" s="129"/>
    </row>
    <row r="4" spans="1:39" customFormat="1" ht="20.100000000000001" customHeight="1" thickBot="1" x14ac:dyDescent="0.35">
      <c r="A4" s="33"/>
      <c r="B4" s="30"/>
      <c r="C4" s="30"/>
      <c r="D4" s="30"/>
      <c r="E4" s="30"/>
      <c r="F4" s="30"/>
      <c r="G4" s="31"/>
      <c r="H4" s="108"/>
      <c r="I4" s="108"/>
      <c r="J4" s="108"/>
      <c r="K4" s="108"/>
      <c r="L4" s="108"/>
      <c r="M4" s="31"/>
      <c r="N4" s="31"/>
      <c r="O4" s="31"/>
      <c r="Z4" s="129"/>
    </row>
    <row r="5" spans="1:39" s="102" customFormat="1" ht="24.75" customHeight="1" thickBot="1" x14ac:dyDescent="0.35">
      <c r="C5" s="231" t="s">
        <v>64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6"/>
      <c r="O5" s="231" t="s">
        <v>107</v>
      </c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3"/>
    </row>
    <row r="6" spans="1:39" ht="15.6" x14ac:dyDescent="0.3"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</v>
      </c>
      <c r="P6" s="10">
        <v>2</v>
      </c>
      <c r="Q6" s="10">
        <v>3</v>
      </c>
      <c r="R6" s="10">
        <v>4</v>
      </c>
      <c r="S6" s="10">
        <v>5</v>
      </c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10">
        <v>11</v>
      </c>
      <c r="Z6" s="130">
        <v>12</v>
      </c>
      <c r="AA6" s="10">
        <v>1</v>
      </c>
      <c r="AB6" s="10">
        <v>2</v>
      </c>
      <c r="AC6" s="10">
        <v>3</v>
      </c>
      <c r="AD6" s="10">
        <v>4</v>
      </c>
      <c r="AE6" s="10">
        <v>5</v>
      </c>
      <c r="AF6" s="10">
        <v>6</v>
      </c>
      <c r="AG6" s="10">
        <v>7</v>
      </c>
      <c r="AH6" s="10">
        <v>8</v>
      </c>
      <c r="AI6" s="10">
        <v>9</v>
      </c>
      <c r="AJ6" s="10">
        <v>10</v>
      </c>
      <c r="AK6" s="10">
        <v>11</v>
      </c>
      <c r="AL6" s="10">
        <v>12</v>
      </c>
      <c r="AM6" s="10"/>
    </row>
    <row r="7" spans="1:39" s="99" customFormat="1" ht="31.2" x14ac:dyDescent="0.3">
      <c r="A7" s="99" t="s">
        <v>5</v>
      </c>
      <c r="B7" s="100" t="s">
        <v>113</v>
      </c>
      <c r="C7" s="101">
        <v>42886</v>
      </c>
      <c r="D7" s="101">
        <v>42916</v>
      </c>
      <c r="E7" s="101">
        <v>42947</v>
      </c>
      <c r="F7" s="101">
        <v>42978</v>
      </c>
      <c r="G7" s="101">
        <v>43008</v>
      </c>
      <c r="H7" s="101">
        <v>43039</v>
      </c>
      <c r="I7" s="101">
        <v>43069</v>
      </c>
      <c r="J7" s="101">
        <v>43100</v>
      </c>
      <c r="K7" s="101">
        <v>43131</v>
      </c>
      <c r="L7" s="101">
        <v>43159</v>
      </c>
      <c r="M7" s="101">
        <v>43190</v>
      </c>
      <c r="N7" s="101">
        <v>43220</v>
      </c>
      <c r="O7" s="101">
        <v>43251</v>
      </c>
      <c r="P7" s="101">
        <v>43281</v>
      </c>
      <c r="Q7" s="101">
        <v>43312</v>
      </c>
      <c r="R7" s="101">
        <v>43343</v>
      </c>
      <c r="S7" s="101">
        <v>43373</v>
      </c>
      <c r="T7" s="101">
        <v>43404</v>
      </c>
      <c r="U7" s="101">
        <v>43434</v>
      </c>
      <c r="V7" s="101">
        <v>43465</v>
      </c>
      <c r="W7" s="101">
        <v>43496</v>
      </c>
      <c r="X7" s="101">
        <v>43524</v>
      </c>
      <c r="Y7" s="101">
        <v>43555</v>
      </c>
      <c r="Z7" s="131">
        <v>43585</v>
      </c>
      <c r="AA7" s="101">
        <v>43616</v>
      </c>
      <c r="AB7" s="101">
        <v>43646</v>
      </c>
      <c r="AC7" s="101">
        <v>43677</v>
      </c>
      <c r="AD7" s="101">
        <v>43708</v>
      </c>
      <c r="AE7" s="101">
        <v>43738</v>
      </c>
      <c r="AF7" s="101">
        <v>43769</v>
      </c>
      <c r="AG7" s="101">
        <v>43799</v>
      </c>
      <c r="AH7" s="101">
        <v>43830</v>
      </c>
      <c r="AI7" s="101">
        <v>43861</v>
      </c>
      <c r="AJ7" s="101">
        <v>43890</v>
      </c>
      <c r="AK7" s="101">
        <v>43921</v>
      </c>
      <c r="AL7" s="101">
        <v>43951</v>
      </c>
    </row>
    <row r="8" spans="1:39" ht="24.75" customHeight="1" x14ac:dyDescent="0.3">
      <c r="A8" s="1" t="s">
        <v>10</v>
      </c>
      <c r="B8" s="1" t="s">
        <v>3</v>
      </c>
      <c r="C8" s="94">
        <v>473</v>
      </c>
      <c r="D8" s="94">
        <v>473</v>
      </c>
      <c r="E8" s="94">
        <v>473</v>
      </c>
      <c r="F8" s="94">
        <v>473</v>
      </c>
      <c r="G8" s="94">
        <v>473</v>
      </c>
      <c r="H8" s="94">
        <v>473</v>
      </c>
      <c r="I8" s="94">
        <v>473</v>
      </c>
      <c r="J8" s="94">
        <v>473</v>
      </c>
      <c r="K8" s="96">
        <v>556.66</v>
      </c>
      <c r="L8" s="96">
        <v>556.66</v>
      </c>
      <c r="M8" s="96">
        <v>556.66</v>
      </c>
      <c r="N8" s="96">
        <v>556.66</v>
      </c>
      <c r="O8" s="96">
        <v>556.66</v>
      </c>
      <c r="P8" s="96">
        <v>556.66</v>
      </c>
      <c r="Q8" s="96">
        <v>556.66</v>
      </c>
      <c r="R8" s="96">
        <v>556.66</v>
      </c>
      <c r="S8" s="96">
        <v>556.66</v>
      </c>
      <c r="T8" s="96">
        <v>556.66</v>
      </c>
      <c r="U8" s="96">
        <v>556.66</v>
      </c>
      <c r="V8" s="97">
        <v>556.64</v>
      </c>
      <c r="W8" s="126">
        <v>562.12</v>
      </c>
      <c r="X8" s="126">
        <v>562.12</v>
      </c>
      <c r="Y8" s="126">
        <v>562.12</v>
      </c>
      <c r="Z8" s="137">
        <v>562.12</v>
      </c>
      <c r="AA8" s="128">
        <v>562.12</v>
      </c>
      <c r="AB8" s="128">
        <v>562.12</v>
      </c>
      <c r="AC8" s="128">
        <v>562.12</v>
      </c>
      <c r="AD8" s="128">
        <v>562.12</v>
      </c>
      <c r="AE8" s="128">
        <v>562.12</v>
      </c>
      <c r="AF8" s="128">
        <v>562.12</v>
      </c>
      <c r="AG8" s="128">
        <v>562.12</v>
      </c>
      <c r="AH8" s="127">
        <v>562.13</v>
      </c>
    </row>
    <row r="9" spans="1:39" s="34" customFormat="1" ht="24.75" customHeight="1" x14ac:dyDescent="0.3">
      <c r="A9" s="34" t="s">
        <v>30</v>
      </c>
      <c r="B9" s="34" t="s">
        <v>32</v>
      </c>
      <c r="C9" s="7">
        <v>495.72</v>
      </c>
      <c r="D9" s="2">
        <v>495.75</v>
      </c>
      <c r="E9" s="2">
        <v>495.75</v>
      </c>
      <c r="F9" s="2">
        <v>495.75</v>
      </c>
      <c r="G9" s="2">
        <v>495.75</v>
      </c>
      <c r="H9" s="2">
        <v>495.75</v>
      </c>
      <c r="I9" s="2">
        <v>495.75</v>
      </c>
      <c r="J9" s="2">
        <v>495.75</v>
      </c>
      <c r="K9" s="2">
        <v>495.75</v>
      </c>
      <c r="L9" s="2">
        <v>495.75</v>
      </c>
      <c r="M9" s="2">
        <v>495.75</v>
      </c>
      <c r="N9" s="109">
        <v>470.96</v>
      </c>
      <c r="O9" s="109">
        <v>470.96</v>
      </c>
      <c r="P9" s="109">
        <v>470.96</v>
      </c>
      <c r="Q9" s="109">
        <v>470.96</v>
      </c>
      <c r="R9" s="109">
        <v>470.96</v>
      </c>
      <c r="S9" s="109">
        <v>470.96</v>
      </c>
      <c r="T9" s="109">
        <v>470.96</v>
      </c>
      <c r="U9" s="109">
        <v>470.96</v>
      </c>
      <c r="V9" s="109">
        <v>470.96</v>
      </c>
      <c r="W9" s="109">
        <v>470.96</v>
      </c>
      <c r="X9" s="109">
        <v>470.96</v>
      </c>
      <c r="Y9" s="109">
        <v>470.96</v>
      </c>
      <c r="Z9" s="139">
        <v>470.91</v>
      </c>
      <c r="AA9" s="156">
        <v>531.91999999999996</v>
      </c>
      <c r="AB9" s="156">
        <v>531.91999999999996</v>
      </c>
      <c r="AC9" s="156">
        <v>531.91999999999996</v>
      </c>
      <c r="AD9" s="156">
        <v>531.91999999999996</v>
      </c>
      <c r="AE9" s="156">
        <v>531.91999999999996</v>
      </c>
      <c r="AF9" s="156">
        <v>531.91999999999996</v>
      </c>
      <c r="AG9" s="156">
        <v>531.91999999999996</v>
      </c>
      <c r="AH9" s="156">
        <v>531.91999999999996</v>
      </c>
      <c r="AI9" s="156">
        <v>531.91999999999996</v>
      </c>
      <c r="AJ9" s="156">
        <v>531.91999999999996</v>
      </c>
      <c r="AK9" s="157">
        <v>531.87</v>
      </c>
      <c r="AM9" s="34">
        <f>SUM(AA9:AL9)</f>
        <v>5851.07</v>
      </c>
    </row>
    <row r="10" spans="1:39" s="34" customFormat="1" ht="24.75" hidden="1" customHeight="1" x14ac:dyDescent="0.3">
      <c r="A10" s="34" t="s">
        <v>31</v>
      </c>
      <c r="B10" s="34" t="s">
        <v>33</v>
      </c>
      <c r="C10" s="2">
        <v>435</v>
      </c>
      <c r="D10" s="7">
        <v>497.64</v>
      </c>
      <c r="E10" s="2">
        <v>497.63</v>
      </c>
      <c r="F10" s="2">
        <v>497.63</v>
      </c>
      <c r="G10" s="2">
        <v>497.63</v>
      </c>
      <c r="H10" s="2">
        <v>497.63</v>
      </c>
      <c r="I10" s="2">
        <v>497.63</v>
      </c>
      <c r="J10" s="2">
        <v>497.63</v>
      </c>
      <c r="K10" s="2">
        <v>497.63</v>
      </c>
      <c r="L10" s="2">
        <v>497.63</v>
      </c>
      <c r="M10" s="2">
        <v>497.63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32">
        <v>0</v>
      </c>
    </row>
    <row r="11" spans="1:39" s="34" customFormat="1" ht="24.75" customHeight="1" x14ac:dyDescent="0.3">
      <c r="A11" s="34" t="s">
        <v>93</v>
      </c>
      <c r="B11" s="34" t="s">
        <v>90</v>
      </c>
      <c r="C11" s="2">
        <v>745.7</v>
      </c>
      <c r="D11" s="2">
        <v>745.7</v>
      </c>
      <c r="E11" s="2">
        <v>745.7</v>
      </c>
      <c r="F11" s="2">
        <v>745.7</v>
      </c>
      <c r="G11" s="2">
        <v>745.7</v>
      </c>
      <c r="H11" s="2">
        <v>745.7</v>
      </c>
      <c r="I11" s="2">
        <v>745.7</v>
      </c>
      <c r="J11" s="2">
        <v>745.7</v>
      </c>
      <c r="K11" s="2">
        <v>745.7</v>
      </c>
      <c r="L11" s="2">
        <v>745.7</v>
      </c>
      <c r="M11" s="2">
        <v>745.7</v>
      </c>
      <c r="N11" s="7">
        <v>745.6</v>
      </c>
      <c r="O11" s="110">
        <v>524.46</v>
      </c>
      <c r="P11" s="110">
        <v>524.46</v>
      </c>
      <c r="Q11" s="110">
        <v>524.46</v>
      </c>
      <c r="R11" s="110">
        <v>524.46</v>
      </c>
      <c r="S11" s="110">
        <v>524.46</v>
      </c>
      <c r="T11" s="110">
        <v>524.46</v>
      </c>
      <c r="U11" s="110">
        <v>524.46</v>
      </c>
      <c r="V11" s="110">
        <v>524.46</v>
      </c>
      <c r="W11" s="110">
        <v>524.46</v>
      </c>
      <c r="X11" s="110">
        <v>524.46</v>
      </c>
      <c r="Y11" s="110">
        <v>524.46</v>
      </c>
      <c r="Z11" s="140">
        <v>524.44000000000005</v>
      </c>
      <c r="AA11" s="158">
        <v>455</v>
      </c>
      <c r="AB11" s="158">
        <v>455</v>
      </c>
      <c r="AC11" s="158">
        <v>455</v>
      </c>
      <c r="AD11" s="158">
        <v>455</v>
      </c>
      <c r="AE11" s="158">
        <v>455</v>
      </c>
      <c r="AF11" s="158">
        <v>455</v>
      </c>
      <c r="AG11" s="158">
        <v>455</v>
      </c>
      <c r="AH11" s="158">
        <v>455</v>
      </c>
      <c r="AI11" s="158">
        <v>455</v>
      </c>
      <c r="AJ11" s="158">
        <v>455</v>
      </c>
      <c r="AK11" s="158">
        <v>455</v>
      </c>
      <c r="AL11" s="159">
        <v>455.04</v>
      </c>
      <c r="AM11" s="34">
        <f>SUM(AA11:AL11)</f>
        <v>5460.04</v>
      </c>
    </row>
    <row r="12" spans="1:39" s="34" customFormat="1" ht="24.75" customHeight="1" x14ac:dyDescent="0.3">
      <c r="B12" s="34" t="s">
        <v>106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96">
        <v>107.81</v>
      </c>
      <c r="K12" s="96">
        <v>107.81</v>
      </c>
      <c r="L12" s="96">
        <v>107.81</v>
      </c>
      <c r="M12" s="96">
        <v>107.81</v>
      </c>
      <c r="N12" s="96">
        <v>107.81</v>
      </c>
      <c r="O12" s="96">
        <v>107.81</v>
      </c>
      <c r="P12" s="96">
        <v>107.81</v>
      </c>
      <c r="Q12" s="96">
        <v>107.81</v>
      </c>
      <c r="R12" s="96">
        <v>107.81</v>
      </c>
      <c r="S12" s="96">
        <v>107.81</v>
      </c>
      <c r="T12" s="96">
        <v>107.81</v>
      </c>
      <c r="U12" s="97">
        <v>107.8</v>
      </c>
      <c r="V12" s="126">
        <v>88.26</v>
      </c>
      <c r="W12" s="126">
        <v>88.26</v>
      </c>
      <c r="X12" s="126">
        <v>88.26</v>
      </c>
      <c r="Y12" s="126">
        <v>88.26</v>
      </c>
      <c r="Z12" s="137">
        <v>88.26</v>
      </c>
      <c r="AA12" s="126">
        <v>88.26</v>
      </c>
      <c r="AB12" s="126">
        <v>88.26</v>
      </c>
      <c r="AC12" s="126">
        <v>88.26</v>
      </c>
      <c r="AD12" s="126">
        <v>88.26</v>
      </c>
      <c r="AE12" s="126">
        <v>88.26</v>
      </c>
      <c r="AF12" s="126">
        <v>88.26</v>
      </c>
      <c r="AG12" s="138">
        <v>88.35</v>
      </c>
    </row>
    <row r="13" spans="1:39" s="34" customFormat="1" ht="24.75" customHeight="1" x14ac:dyDescent="0.3">
      <c r="A13" s="34" t="s">
        <v>94</v>
      </c>
      <c r="B13" s="34" t="s">
        <v>95</v>
      </c>
      <c r="C13" s="2">
        <v>0</v>
      </c>
      <c r="D13" s="7">
        <v>0</v>
      </c>
      <c r="E13" s="2">
        <v>761.42</v>
      </c>
      <c r="F13" s="2">
        <v>761.42</v>
      </c>
      <c r="G13" s="2">
        <v>761.42</v>
      </c>
      <c r="H13" s="2">
        <v>761.42</v>
      </c>
      <c r="I13" s="2">
        <v>761.42</v>
      </c>
      <c r="J13" s="2">
        <v>761.42</v>
      </c>
      <c r="K13" s="2">
        <v>761.42</v>
      </c>
      <c r="L13" s="2">
        <v>761.42</v>
      </c>
      <c r="M13" s="2">
        <v>761.42</v>
      </c>
      <c r="N13" s="2">
        <v>761.42</v>
      </c>
      <c r="O13" s="2">
        <v>761.42</v>
      </c>
      <c r="P13" s="7">
        <v>761.44</v>
      </c>
      <c r="Q13" s="2">
        <v>635.42999999999995</v>
      </c>
      <c r="R13" s="2">
        <v>635.42999999999995</v>
      </c>
      <c r="S13" s="2">
        <v>635.42999999999995</v>
      </c>
      <c r="T13" s="2">
        <v>635.42999999999995</v>
      </c>
      <c r="U13" s="2">
        <v>635.42999999999995</v>
      </c>
      <c r="V13" s="2">
        <v>635.42999999999995</v>
      </c>
      <c r="W13" s="2">
        <v>635.42999999999995</v>
      </c>
      <c r="X13" s="2">
        <v>635.42999999999995</v>
      </c>
      <c r="Y13" s="2">
        <v>635.42999999999995</v>
      </c>
      <c r="Z13" s="132">
        <v>635.42999999999995</v>
      </c>
      <c r="AA13" s="2">
        <v>635.42999999999995</v>
      </c>
      <c r="AB13" s="7">
        <v>635.42999999999995</v>
      </c>
      <c r="AC13" s="2"/>
    </row>
    <row r="14" spans="1:39" ht="24.75" customHeight="1" x14ac:dyDescent="0.3">
      <c r="A14" s="1" t="s">
        <v>99</v>
      </c>
      <c r="B14" s="1" t="s">
        <v>100</v>
      </c>
      <c r="C14" s="2">
        <v>0</v>
      </c>
      <c r="D14" s="2">
        <v>0</v>
      </c>
      <c r="E14" s="2">
        <v>0</v>
      </c>
      <c r="F14" s="2">
        <v>761.42</v>
      </c>
      <c r="G14" s="2">
        <v>761.42</v>
      </c>
      <c r="H14" s="2">
        <v>761.42</v>
      </c>
      <c r="I14" s="2">
        <v>761.42</v>
      </c>
      <c r="J14" s="2">
        <v>761.42</v>
      </c>
      <c r="K14" s="2">
        <v>761.42</v>
      </c>
      <c r="L14" s="2">
        <v>761.42</v>
      </c>
      <c r="M14" s="2">
        <v>761.42</v>
      </c>
      <c r="N14" s="2">
        <v>761.42</v>
      </c>
      <c r="O14" s="2">
        <v>761.42</v>
      </c>
      <c r="P14" s="2">
        <v>761.42</v>
      </c>
      <c r="Q14" s="7">
        <v>761.44</v>
      </c>
      <c r="R14" s="2">
        <v>635.42999999999995</v>
      </c>
      <c r="S14" s="2">
        <v>635.42999999999995</v>
      </c>
      <c r="T14" s="2">
        <v>635.42999999999995</v>
      </c>
      <c r="U14" s="2">
        <v>635.42999999999995</v>
      </c>
      <c r="V14" s="2">
        <v>635.42999999999995</v>
      </c>
      <c r="W14" s="2">
        <v>635.42999999999995</v>
      </c>
      <c r="X14" s="2">
        <v>635.42999999999995</v>
      </c>
      <c r="Y14" s="2">
        <v>635.42999999999995</v>
      </c>
      <c r="Z14" s="132">
        <v>635.42999999999995</v>
      </c>
      <c r="AA14" s="2">
        <v>635.42999999999995</v>
      </c>
      <c r="AB14" s="2">
        <v>635.42999999999995</v>
      </c>
      <c r="AC14" s="7">
        <v>635.42999999999995</v>
      </c>
    </row>
    <row r="15" spans="1:39" ht="24.75" customHeight="1" x14ac:dyDescent="0.3">
      <c r="A15" s="1" t="s">
        <v>111</v>
      </c>
      <c r="B15" s="1" t="s">
        <v>112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110">
        <v>479.42</v>
      </c>
      <c r="P15" s="110">
        <v>479.42</v>
      </c>
      <c r="Q15" s="110">
        <v>479.42</v>
      </c>
      <c r="R15" s="110">
        <v>479.42</v>
      </c>
      <c r="S15" s="110">
        <v>479.42</v>
      </c>
      <c r="T15" s="110">
        <v>479.42</v>
      </c>
      <c r="U15" s="110">
        <v>479.42</v>
      </c>
      <c r="V15" s="110">
        <v>479.42</v>
      </c>
      <c r="W15" s="110">
        <v>479.42</v>
      </c>
      <c r="X15" s="110">
        <v>479.42</v>
      </c>
      <c r="Y15" s="110">
        <v>479.42</v>
      </c>
      <c r="Z15" s="140">
        <v>479.49</v>
      </c>
      <c r="AA15" s="160">
        <v>393.73</v>
      </c>
      <c r="AB15" s="160">
        <v>393.73</v>
      </c>
      <c r="AC15" s="160">
        <v>393.73</v>
      </c>
      <c r="AD15" s="160">
        <v>393.73</v>
      </c>
      <c r="AE15" s="160">
        <v>393.73</v>
      </c>
      <c r="AF15" s="160">
        <v>393.73</v>
      </c>
      <c r="AG15" s="160">
        <v>393.73</v>
      </c>
      <c r="AH15" s="160">
        <v>393.73</v>
      </c>
      <c r="AI15" s="160">
        <v>393.73</v>
      </c>
      <c r="AJ15" s="160">
        <v>393.73</v>
      </c>
      <c r="AK15" s="160">
        <v>393.73</v>
      </c>
      <c r="AL15" s="161">
        <v>393.8</v>
      </c>
      <c r="AM15" s="34">
        <f>SUM(AA15:AL15)</f>
        <v>4724.8300000000008</v>
      </c>
    </row>
    <row r="16" spans="1:39" ht="24.75" customHeight="1" x14ac:dyDescent="0.3">
      <c r="A16" s="1" t="s">
        <v>133</v>
      </c>
      <c r="B16" s="1" t="s">
        <v>134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125"/>
      <c r="P16" s="125"/>
      <c r="Q16" s="125"/>
      <c r="R16" s="125"/>
      <c r="S16" s="125"/>
      <c r="T16" s="125"/>
      <c r="U16" s="126">
        <v>742.92</v>
      </c>
      <c r="V16" s="126">
        <v>742.92</v>
      </c>
      <c r="W16" s="126">
        <v>742.92</v>
      </c>
      <c r="X16" s="126">
        <v>742.92</v>
      </c>
      <c r="Y16" s="126">
        <v>742.92</v>
      </c>
      <c r="Z16" s="137">
        <v>742.92</v>
      </c>
      <c r="AA16" s="126">
        <v>742.92</v>
      </c>
      <c r="AB16" s="126">
        <v>742.92</v>
      </c>
      <c r="AC16" s="126">
        <v>742.92</v>
      </c>
      <c r="AD16" s="126">
        <v>742.92</v>
      </c>
      <c r="AE16" s="126">
        <v>742.92</v>
      </c>
      <c r="AF16" s="127">
        <v>742.98</v>
      </c>
    </row>
    <row r="17" spans="1:39" ht="24.75" customHeight="1" x14ac:dyDescent="0.3">
      <c r="A17" s="1" t="s">
        <v>137</v>
      </c>
      <c r="B17" s="1" t="s">
        <v>138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62">
        <v>745.54</v>
      </c>
      <c r="AA17" s="163">
        <v>745.54</v>
      </c>
      <c r="AB17" s="163">
        <v>745.54</v>
      </c>
      <c r="AC17" s="163">
        <v>745.54</v>
      </c>
      <c r="AD17" s="163">
        <v>745.54</v>
      </c>
      <c r="AE17" s="163">
        <v>745.54</v>
      </c>
      <c r="AF17" s="163">
        <v>745.54</v>
      </c>
      <c r="AG17" s="163">
        <v>745.54</v>
      </c>
      <c r="AH17" s="163">
        <v>745.54</v>
      </c>
      <c r="AI17" s="163">
        <v>745.54</v>
      </c>
      <c r="AJ17" s="163">
        <v>745.54</v>
      </c>
      <c r="AK17" s="163">
        <v>745.54</v>
      </c>
      <c r="AL17" s="124"/>
      <c r="AM17" s="4">
        <f>SUM(Z17:AL17)</f>
        <v>8946.48</v>
      </c>
    </row>
    <row r="18" spans="1:39" s="98" customFormat="1" ht="24.75" customHeight="1" thickBot="1" x14ac:dyDescent="0.35">
      <c r="A18" s="230" t="s">
        <v>69</v>
      </c>
      <c r="B18" s="230"/>
      <c r="C18" s="51">
        <f t="shared" ref="C18:AL18" si="0">SUM(C8:C17)</f>
        <v>2149.42</v>
      </c>
      <c r="D18" s="51">
        <f t="shared" si="0"/>
        <v>2212.09</v>
      </c>
      <c r="E18" s="51">
        <f t="shared" si="0"/>
        <v>2973.5</v>
      </c>
      <c r="F18" s="51">
        <f t="shared" si="0"/>
        <v>3734.92</v>
      </c>
      <c r="G18" s="51">
        <f t="shared" si="0"/>
        <v>3734.92</v>
      </c>
      <c r="H18" s="51">
        <f t="shared" si="0"/>
        <v>3734.92</v>
      </c>
      <c r="I18" s="51">
        <f t="shared" si="0"/>
        <v>3734.92</v>
      </c>
      <c r="J18" s="51">
        <f t="shared" si="0"/>
        <v>3842.73</v>
      </c>
      <c r="K18" s="51">
        <f t="shared" si="0"/>
        <v>3926.39</v>
      </c>
      <c r="L18" s="51">
        <f t="shared" si="0"/>
        <v>3926.39</v>
      </c>
      <c r="M18" s="51">
        <f t="shared" si="0"/>
        <v>3926.39</v>
      </c>
      <c r="N18" s="51">
        <f t="shared" si="0"/>
        <v>3403.87</v>
      </c>
      <c r="O18" s="51">
        <f t="shared" si="0"/>
        <v>3662.15</v>
      </c>
      <c r="P18" s="51">
        <f t="shared" si="0"/>
        <v>3662.17</v>
      </c>
      <c r="Q18" s="51">
        <f t="shared" si="0"/>
        <v>3536.18</v>
      </c>
      <c r="R18" s="51">
        <f t="shared" si="0"/>
        <v>3410.1699999999996</v>
      </c>
      <c r="S18" s="51">
        <f t="shared" si="0"/>
        <v>3410.1699999999996</v>
      </c>
      <c r="T18" s="51">
        <f t="shared" si="0"/>
        <v>3410.1699999999996</v>
      </c>
      <c r="U18" s="51">
        <f t="shared" si="0"/>
        <v>4153.08</v>
      </c>
      <c r="V18" s="51">
        <f t="shared" si="0"/>
        <v>4133.5199999999995</v>
      </c>
      <c r="W18" s="51">
        <f t="shared" si="0"/>
        <v>4139</v>
      </c>
      <c r="X18" s="51">
        <f t="shared" si="0"/>
        <v>4139</v>
      </c>
      <c r="Y18" s="51">
        <f t="shared" si="0"/>
        <v>4139</v>
      </c>
      <c r="Z18" s="134">
        <f t="shared" si="0"/>
        <v>4884.54</v>
      </c>
      <c r="AA18" s="51">
        <f t="shared" si="0"/>
        <v>4790.3500000000004</v>
      </c>
      <c r="AB18" s="51">
        <f t="shared" si="0"/>
        <v>4790.3500000000004</v>
      </c>
      <c r="AC18" s="51">
        <f t="shared" si="0"/>
        <v>4154.92</v>
      </c>
      <c r="AD18" s="51">
        <f t="shared" si="0"/>
        <v>3519.49</v>
      </c>
      <c r="AE18" s="51">
        <f t="shared" si="0"/>
        <v>3519.49</v>
      </c>
      <c r="AF18" s="51">
        <f t="shared" si="0"/>
        <v>3519.55</v>
      </c>
      <c r="AG18" s="51">
        <f t="shared" si="0"/>
        <v>2776.66</v>
      </c>
      <c r="AH18" s="51">
        <f t="shared" si="0"/>
        <v>2688.3199999999997</v>
      </c>
      <c r="AI18" s="51">
        <f t="shared" si="0"/>
        <v>2126.19</v>
      </c>
      <c r="AJ18" s="51">
        <f t="shared" si="0"/>
        <v>2126.19</v>
      </c>
      <c r="AK18" s="51">
        <f t="shared" si="0"/>
        <v>2126.14</v>
      </c>
      <c r="AL18" s="51">
        <f t="shared" si="0"/>
        <v>848.84</v>
      </c>
    </row>
    <row r="19" spans="1:39" s="49" customFormat="1" ht="24.75" customHeight="1" thickTop="1" x14ac:dyDescent="0.3">
      <c r="A19" s="111"/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Z19" s="135"/>
    </row>
    <row r="20" spans="1:39" s="11" customFormat="1" ht="24.75" customHeight="1" thickBot="1" x14ac:dyDescent="0.35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Z20" s="136"/>
    </row>
    <row r="21" spans="1:39" s="102" customFormat="1" ht="24.75" customHeight="1" thickBot="1" x14ac:dyDescent="0.35">
      <c r="C21" s="231" t="s">
        <v>64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6"/>
      <c r="O21" s="231" t="s">
        <v>107</v>
      </c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3"/>
    </row>
    <row r="22" spans="1:39" ht="15.6" x14ac:dyDescent="0.3">
      <c r="C22" s="10">
        <v>1</v>
      </c>
      <c r="D22" s="10">
        <v>2</v>
      </c>
      <c r="E22" s="10">
        <v>3</v>
      </c>
      <c r="F22" s="10">
        <v>4</v>
      </c>
      <c r="G22" s="10">
        <v>5</v>
      </c>
      <c r="H22" s="10">
        <v>6</v>
      </c>
      <c r="I22" s="10">
        <v>7</v>
      </c>
      <c r="J22" s="10">
        <v>8</v>
      </c>
      <c r="K22" s="10">
        <v>9</v>
      </c>
      <c r="L22" s="10">
        <v>10</v>
      </c>
      <c r="M22" s="10">
        <v>11</v>
      </c>
      <c r="N22" s="10">
        <v>12</v>
      </c>
      <c r="O22" s="10">
        <v>1</v>
      </c>
      <c r="P22" s="10">
        <v>2</v>
      </c>
      <c r="Q22" s="10">
        <v>3</v>
      </c>
      <c r="R22" s="10">
        <v>4</v>
      </c>
      <c r="S22" s="10">
        <v>5</v>
      </c>
      <c r="T22" s="10">
        <v>6</v>
      </c>
      <c r="U22" s="10">
        <v>7</v>
      </c>
      <c r="V22" s="10">
        <v>8</v>
      </c>
      <c r="W22" s="10">
        <v>9</v>
      </c>
      <c r="X22" s="10">
        <v>10</v>
      </c>
      <c r="Y22" s="10">
        <v>11</v>
      </c>
      <c r="Z22" s="130">
        <v>12</v>
      </c>
      <c r="AA22" s="10"/>
      <c r="AB22" s="10"/>
    </row>
    <row r="23" spans="1:39" s="99" customFormat="1" ht="15.6" x14ac:dyDescent="0.3">
      <c r="A23" s="11" t="s">
        <v>67</v>
      </c>
      <c r="B23" s="17" t="s">
        <v>68</v>
      </c>
      <c r="C23" s="101">
        <v>42886</v>
      </c>
      <c r="D23" s="101">
        <v>42916</v>
      </c>
      <c r="E23" s="101">
        <v>42947</v>
      </c>
      <c r="F23" s="101">
        <v>42978</v>
      </c>
      <c r="G23" s="101">
        <v>43008</v>
      </c>
      <c r="H23" s="101">
        <v>43039</v>
      </c>
      <c r="I23" s="101">
        <v>43069</v>
      </c>
      <c r="J23" s="101">
        <v>43100</v>
      </c>
      <c r="K23" s="101">
        <v>43131</v>
      </c>
      <c r="L23" s="101">
        <v>43159</v>
      </c>
      <c r="M23" s="101">
        <v>43190</v>
      </c>
      <c r="N23" s="101">
        <v>43220</v>
      </c>
      <c r="O23" s="101">
        <v>43251</v>
      </c>
      <c r="P23" s="101">
        <v>43281</v>
      </c>
      <c r="Q23" s="101">
        <v>43312</v>
      </c>
      <c r="R23" s="101">
        <v>43343</v>
      </c>
      <c r="S23" s="101">
        <v>43373</v>
      </c>
      <c r="T23" s="101">
        <v>43404</v>
      </c>
      <c r="U23" s="101">
        <v>43434</v>
      </c>
      <c r="V23" s="101">
        <v>43465</v>
      </c>
      <c r="W23" s="101">
        <v>43496</v>
      </c>
      <c r="X23" s="101">
        <v>43524</v>
      </c>
      <c r="Y23" s="101">
        <v>43555</v>
      </c>
      <c r="Z23" s="131">
        <v>43585</v>
      </c>
    </row>
    <row r="24" spans="1:39" ht="24.75" customHeight="1" x14ac:dyDescent="0.3">
      <c r="A24" s="124" t="s">
        <v>10</v>
      </c>
      <c r="B24" s="1" t="s">
        <v>3</v>
      </c>
      <c r="C24" s="2">
        <v>68.8</v>
      </c>
      <c r="D24" s="2">
        <v>68.8</v>
      </c>
      <c r="E24" s="2">
        <v>68.8</v>
      </c>
      <c r="F24" s="2">
        <v>68.8</v>
      </c>
      <c r="G24" s="2">
        <v>68.8</v>
      </c>
      <c r="H24" s="2">
        <v>68.8</v>
      </c>
      <c r="I24" s="2">
        <v>68.8</v>
      </c>
      <c r="J24" s="2">
        <v>68.8</v>
      </c>
      <c r="K24" s="2">
        <v>68.8</v>
      </c>
      <c r="L24" s="2">
        <v>68.8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Z24" s="133"/>
    </row>
    <row r="25" spans="1:39" ht="24.75" customHeight="1" x14ac:dyDescent="0.3">
      <c r="A25" s="1" t="s">
        <v>11</v>
      </c>
      <c r="B25" s="1" t="s">
        <v>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Z25" s="133"/>
    </row>
    <row r="26" spans="1:39" ht="24.75" customHeight="1" x14ac:dyDescent="0.3">
      <c r="A26" s="1" t="s">
        <v>30</v>
      </c>
      <c r="B26" s="1" t="s">
        <v>32</v>
      </c>
      <c r="C26" s="2">
        <v>68.8</v>
      </c>
      <c r="D26" s="2">
        <v>68.8</v>
      </c>
      <c r="E26" s="2">
        <v>68.8</v>
      </c>
      <c r="F26" s="2">
        <v>68.8</v>
      </c>
      <c r="G26" s="2">
        <v>68.8</v>
      </c>
      <c r="H26" s="2">
        <v>68.8</v>
      </c>
      <c r="I26" s="2">
        <v>68.8</v>
      </c>
      <c r="J26" s="2">
        <v>68.8</v>
      </c>
      <c r="K26" s="2">
        <v>68.8</v>
      </c>
      <c r="L26" s="2">
        <v>68.8</v>
      </c>
      <c r="Z26" s="133"/>
    </row>
    <row r="27" spans="1:39" ht="24.75" customHeight="1" x14ac:dyDescent="0.3">
      <c r="A27" s="1" t="s">
        <v>31</v>
      </c>
      <c r="B27" s="1" t="s">
        <v>33</v>
      </c>
      <c r="C27" s="2">
        <v>68.8</v>
      </c>
      <c r="D27" s="2">
        <v>68.8</v>
      </c>
      <c r="E27" s="2">
        <v>68.8</v>
      </c>
      <c r="F27" s="2">
        <v>68.8</v>
      </c>
      <c r="G27" s="2">
        <v>68.8</v>
      </c>
      <c r="H27" s="2">
        <v>68.8</v>
      </c>
      <c r="I27" s="2">
        <v>68.8</v>
      </c>
      <c r="J27" s="2">
        <v>68.8</v>
      </c>
      <c r="K27" s="2">
        <v>68.8</v>
      </c>
      <c r="L27" s="2">
        <v>68.8</v>
      </c>
      <c r="Z27" s="133"/>
    </row>
    <row r="28" spans="1:39" ht="24.75" customHeight="1" x14ac:dyDescent="0.3">
      <c r="A28" s="1" t="s">
        <v>93</v>
      </c>
      <c r="B28" s="1" t="s">
        <v>90</v>
      </c>
      <c r="C28" s="2">
        <v>68.8</v>
      </c>
      <c r="D28" s="2">
        <v>68.8</v>
      </c>
      <c r="E28" s="2">
        <v>68.8</v>
      </c>
      <c r="F28" s="2">
        <v>68.8</v>
      </c>
      <c r="G28" s="2">
        <v>68.8</v>
      </c>
      <c r="H28" s="2">
        <v>68.8</v>
      </c>
      <c r="I28" s="2">
        <v>68.8</v>
      </c>
      <c r="J28" s="2">
        <v>68.8</v>
      </c>
      <c r="K28" s="2">
        <v>68.8</v>
      </c>
      <c r="L28" s="2">
        <v>68.8</v>
      </c>
      <c r="Z28" s="133"/>
    </row>
    <row r="29" spans="1:39" ht="24.75" customHeight="1" x14ac:dyDescent="0.3">
      <c r="A29" s="1" t="s">
        <v>94</v>
      </c>
      <c r="B29" s="1" t="s">
        <v>95</v>
      </c>
      <c r="C29" s="2">
        <v>68.8</v>
      </c>
      <c r="D29" s="2">
        <v>68.8</v>
      </c>
      <c r="E29" s="2">
        <v>68.8</v>
      </c>
      <c r="F29" s="2">
        <v>68.8</v>
      </c>
      <c r="G29" s="2">
        <v>68.8</v>
      </c>
      <c r="H29" s="2">
        <v>68.8</v>
      </c>
      <c r="I29" s="2">
        <v>68.8</v>
      </c>
      <c r="J29" s="2">
        <v>68.8</v>
      </c>
      <c r="K29" s="2">
        <v>68.8</v>
      </c>
      <c r="L29" s="2">
        <v>68.8</v>
      </c>
      <c r="Z29" s="133"/>
    </row>
    <row r="30" spans="1:39" ht="24.75" customHeight="1" x14ac:dyDescent="0.3">
      <c r="A30" s="123" t="s">
        <v>131</v>
      </c>
      <c r="B30" s="123" t="s">
        <v>132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110">
        <v>385</v>
      </c>
      <c r="N30" s="110">
        <v>385</v>
      </c>
      <c r="O30" s="110">
        <v>385</v>
      </c>
      <c r="P30" s="110">
        <v>385</v>
      </c>
      <c r="Q30" s="110">
        <v>385</v>
      </c>
      <c r="R30" s="110">
        <v>385</v>
      </c>
      <c r="S30" s="110">
        <v>385</v>
      </c>
      <c r="T30" s="110">
        <v>385</v>
      </c>
      <c r="U30" s="110">
        <v>385</v>
      </c>
      <c r="V30" s="110">
        <v>385</v>
      </c>
      <c r="W30" s="110">
        <v>385</v>
      </c>
      <c r="X30" s="110">
        <v>385</v>
      </c>
      <c r="Y30" s="146">
        <v>385</v>
      </c>
      <c r="Z30" s="146">
        <v>385</v>
      </c>
      <c r="AA30" s="146">
        <v>385</v>
      </c>
      <c r="AB30" s="146">
        <v>385</v>
      </c>
      <c r="AC30" s="146">
        <v>385</v>
      </c>
      <c r="AD30" s="146">
        <v>385</v>
      </c>
      <c r="AE30" s="146">
        <v>385</v>
      </c>
      <c r="AF30" s="146">
        <v>385</v>
      </c>
      <c r="AG30" s="146">
        <v>385</v>
      </c>
      <c r="AH30" s="146">
        <v>385</v>
      </c>
      <c r="AI30" s="146">
        <v>385</v>
      </c>
    </row>
    <row r="31" spans="1:39" ht="24.75" customHeight="1" thickBot="1" x14ac:dyDescent="0.35">
      <c r="A31" s="49"/>
      <c r="B31" s="49"/>
      <c r="C31" s="51">
        <f t="shared" ref="C31:Z31" si="1">SUM(C24:C30)</f>
        <v>344</v>
      </c>
      <c r="D31" s="51">
        <f t="shared" si="1"/>
        <v>344</v>
      </c>
      <c r="E31" s="51">
        <f t="shared" si="1"/>
        <v>344</v>
      </c>
      <c r="F31" s="51">
        <f t="shared" si="1"/>
        <v>344</v>
      </c>
      <c r="G31" s="51">
        <f t="shared" si="1"/>
        <v>344</v>
      </c>
      <c r="H31" s="51">
        <f t="shared" si="1"/>
        <v>344</v>
      </c>
      <c r="I31" s="51">
        <f t="shared" si="1"/>
        <v>344</v>
      </c>
      <c r="J31" s="51">
        <f t="shared" si="1"/>
        <v>344</v>
      </c>
      <c r="K31" s="51">
        <f t="shared" si="1"/>
        <v>344</v>
      </c>
      <c r="L31" s="51">
        <f t="shared" si="1"/>
        <v>344</v>
      </c>
      <c r="M31" s="51">
        <f t="shared" si="1"/>
        <v>385</v>
      </c>
      <c r="N31" s="51">
        <f t="shared" si="1"/>
        <v>385</v>
      </c>
      <c r="O31" s="51">
        <f t="shared" si="1"/>
        <v>385</v>
      </c>
      <c r="P31" s="51">
        <f t="shared" si="1"/>
        <v>385</v>
      </c>
      <c r="Q31" s="51">
        <f t="shared" si="1"/>
        <v>385</v>
      </c>
      <c r="R31" s="51">
        <f t="shared" si="1"/>
        <v>385</v>
      </c>
      <c r="S31" s="51">
        <f t="shared" si="1"/>
        <v>385</v>
      </c>
      <c r="T31" s="51">
        <f t="shared" si="1"/>
        <v>385</v>
      </c>
      <c r="U31" s="51">
        <f t="shared" si="1"/>
        <v>385</v>
      </c>
      <c r="V31" s="51">
        <f t="shared" si="1"/>
        <v>385</v>
      </c>
      <c r="W31" s="51">
        <f t="shared" si="1"/>
        <v>385</v>
      </c>
      <c r="X31" s="51">
        <f t="shared" si="1"/>
        <v>385</v>
      </c>
      <c r="Y31" s="51">
        <f t="shared" si="1"/>
        <v>385</v>
      </c>
      <c r="Z31" s="134">
        <f t="shared" si="1"/>
        <v>385</v>
      </c>
    </row>
    <row r="32" spans="1:39" ht="24.75" customHeight="1" thickTop="1" x14ac:dyDescent="0.3"/>
  </sheetData>
  <mergeCells count="9">
    <mergeCell ref="C21:N21"/>
    <mergeCell ref="O21:Z21"/>
    <mergeCell ref="C5:N5"/>
    <mergeCell ref="A18:B18"/>
    <mergeCell ref="O5:Z5"/>
    <mergeCell ref="H2:L2"/>
    <mergeCell ref="H3:L3"/>
    <mergeCell ref="T2:X2"/>
    <mergeCell ref="T3:X3"/>
  </mergeCells>
  <printOptions gridLines="1"/>
  <pageMargins left="0.51181102362204722" right="0.51181102362204722" top="0.74803149606299213" bottom="0.55118110236220474" header="0.31496062992125984" footer="0.31496062992125984"/>
  <pageSetup paperSize="9"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9AB1-9E3C-44B3-9066-9F30C74033BA}">
  <sheetPr>
    <pageSetUpPr fitToPage="1"/>
  </sheetPr>
  <dimension ref="A1:R25"/>
  <sheetViews>
    <sheetView workbookViewId="0">
      <selection activeCell="O12" sqref="O12"/>
    </sheetView>
  </sheetViews>
  <sheetFormatPr defaultColWidth="13.88671875" defaultRowHeight="25.2" customHeight="1" x14ac:dyDescent="0.3"/>
  <cols>
    <col min="1" max="1" width="12.5546875" style="114" bestFit="1" customWidth="1"/>
    <col min="2" max="2" width="13.109375" style="114" bestFit="1" customWidth="1"/>
    <col min="3" max="14" width="10.44140625" style="114" bestFit="1" customWidth="1"/>
    <col min="15" max="15" width="12.109375" style="114" customWidth="1"/>
    <col min="16" max="16384" width="13.88671875" style="114"/>
  </cols>
  <sheetData>
    <row r="1" spans="1:18" ht="25.2" customHeight="1" x14ac:dyDescent="0.3">
      <c r="A1" s="206" t="s">
        <v>190</v>
      </c>
    </row>
    <row r="3" spans="1:18" s="203" customFormat="1" ht="39.6" customHeight="1" x14ac:dyDescent="0.3">
      <c r="A3" s="204" t="s">
        <v>151</v>
      </c>
      <c r="B3" s="205" t="s">
        <v>153</v>
      </c>
      <c r="C3" s="205" t="s">
        <v>167</v>
      </c>
      <c r="D3" s="205" t="s">
        <v>168</v>
      </c>
      <c r="E3" s="205" t="s">
        <v>169</v>
      </c>
      <c r="F3" s="205" t="s">
        <v>170</v>
      </c>
      <c r="G3" s="205" t="s">
        <v>171</v>
      </c>
      <c r="H3" s="205" t="s">
        <v>174</v>
      </c>
      <c r="I3" s="205" t="s">
        <v>175</v>
      </c>
      <c r="J3" s="205" t="s">
        <v>176</v>
      </c>
      <c r="K3" s="205" t="s">
        <v>177</v>
      </c>
      <c r="L3" s="205" t="s">
        <v>178</v>
      </c>
      <c r="M3" s="205" t="s">
        <v>172</v>
      </c>
      <c r="N3" s="205" t="s">
        <v>173</v>
      </c>
      <c r="O3" s="205" t="s">
        <v>154</v>
      </c>
    </row>
    <row r="4" spans="1:18" ht="25.2" customHeight="1" x14ac:dyDescent="0.3">
      <c r="A4" s="202" t="s">
        <v>3</v>
      </c>
      <c r="B4" s="116">
        <v>168592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>
        <v>0</v>
      </c>
    </row>
    <row r="5" spans="1:18" ht="25.2" customHeight="1" x14ac:dyDescent="0.3">
      <c r="A5" s="202" t="s">
        <v>112</v>
      </c>
      <c r="B5" s="116">
        <v>152451.5</v>
      </c>
      <c r="C5" s="116">
        <v>1638.84</v>
      </c>
      <c r="D5" s="116">
        <v>1638.84</v>
      </c>
      <c r="E5" s="116">
        <v>1638.84</v>
      </c>
      <c r="F5" s="116">
        <v>1638.84</v>
      </c>
      <c r="G5" s="116">
        <v>1638.84</v>
      </c>
      <c r="H5" s="116">
        <v>1638.84</v>
      </c>
      <c r="I5" s="116">
        <v>1638.84</v>
      </c>
      <c r="J5" s="116">
        <v>1638.84</v>
      </c>
      <c r="K5" s="116">
        <v>1638.84</v>
      </c>
      <c r="L5" s="116">
        <v>1810.4099999999999</v>
      </c>
      <c r="M5" s="116">
        <v>1810.4099999999999</v>
      </c>
      <c r="N5" s="116">
        <v>1810.4099999999999</v>
      </c>
      <c r="O5" s="116">
        <v>20180.789999999997</v>
      </c>
    </row>
    <row r="6" spans="1:18" ht="25.2" customHeight="1" x14ac:dyDescent="0.3">
      <c r="A6" s="202" t="s">
        <v>90</v>
      </c>
      <c r="B6" s="116">
        <v>275891</v>
      </c>
      <c r="C6" s="116">
        <v>2898.96</v>
      </c>
      <c r="D6" s="116">
        <v>2949.23</v>
      </c>
      <c r="E6" s="116">
        <v>2949.23</v>
      </c>
      <c r="F6" s="116">
        <v>2989.23</v>
      </c>
      <c r="G6" s="116">
        <v>2989.23</v>
      </c>
      <c r="H6" s="116">
        <v>2989.23</v>
      </c>
      <c r="I6" s="116">
        <v>2989.23</v>
      </c>
      <c r="J6" s="116">
        <v>2989.23</v>
      </c>
      <c r="K6" s="116">
        <v>2989.23</v>
      </c>
      <c r="L6" s="116">
        <v>2989.23</v>
      </c>
      <c r="M6" s="116">
        <v>2989.23</v>
      </c>
      <c r="N6" s="116">
        <v>2989.23</v>
      </c>
      <c r="O6" s="116">
        <v>35700.490000000005</v>
      </c>
    </row>
    <row r="7" spans="1:18" ht="25.2" customHeight="1" x14ac:dyDescent="0.3">
      <c r="A7" s="202" t="s">
        <v>95</v>
      </c>
      <c r="B7" s="116">
        <v>331207</v>
      </c>
      <c r="C7" s="116">
        <v>3095.43</v>
      </c>
      <c r="D7" s="116">
        <v>3121.0099999999998</v>
      </c>
      <c r="E7" s="116">
        <v>3216.8399999999997</v>
      </c>
      <c r="F7" s="116">
        <v>3216.8399999999997</v>
      </c>
      <c r="G7" s="116">
        <v>3216.8399999999997</v>
      </c>
      <c r="H7" s="116">
        <v>3216.8399999999997</v>
      </c>
      <c r="I7" s="116">
        <v>3216.8399999999997</v>
      </c>
      <c r="J7" s="116">
        <v>3216.8399999999997</v>
      </c>
      <c r="K7" s="116">
        <v>3216.8399999999997</v>
      </c>
      <c r="L7" s="116">
        <v>3216.8399999999997</v>
      </c>
      <c r="M7" s="116">
        <v>3311.7699999999995</v>
      </c>
      <c r="N7" s="116">
        <v>3311.7699999999995</v>
      </c>
      <c r="O7" s="116">
        <v>38574.699999999997</v>
      </c>
    </row>
    <row r="8" spans="1:18" ht="25.2" customHeight="1" x14ac:dyDescent="0.3">
      <c r="A8" s="202" t="s">
        <v>138</v>
      </c>
      <c r="B8" s="116">
        <v>332455</v>
      </c>
      <c r="C8" s="116">
        <v>3223.84</v>
      </c>
      <c r="D8" s="116">
        <v>3223.84</v>
      </c>
      <c r="E8" s="116">
        <v>3223.84</v>
      </c>
      <c r="F8" s="116">
        <v>3223.84</v>
      </c>
      <c r="G8" s="116">
        <v>3223.84</v>
      </c>
      <c r="H8" s="116">
        <v>3223.84</v>
      </c>
      <c r="I8" s="116">
        <v>3223.84</v>
      </c>
      <c r="J8" s="116">
        <v>3370.9700000000003</v>
      </c>
      <c r="K8" s="116">
        <v>3370.9700000000003</v>
      </c>
      <c r="L8" s="116">
        <v>3370.9700000000003</v>
      </c>
      <c r="M8" s="116">
        <v>3370.9700000000003</v>
      </c>
      <c r="N8" s="116">
        <v>3604.57</v>
      </c>
      <c r="O8" s="116">
        <v>39655.329999999994</v>
      </c>
    </row>
    <row r="9" spans="1:18" ht="25.2" customHeight="1" x14ac:dyDescent="0.3">
      <c r="A9" s="202" t="s">
        <v>152</v>
      </c>
      <c r="B9" s="116">
        <v>1260596.5</v>
      </c>
      <c r="C9" s="116">
        <v>10857.07</v>
      </c>
      <c r="D9" s="116">
        <v>10932.92</v>
      </c>
      <c r="E9" s="116">
        <v>11028.75</v>
      </c>
      <c r="F9" s="116">
        <v>11068.75</v>
      </c>
      <c r="G9" s="116">
        <v>11068.75</v>
      </c>
      <c r="H9" s="116">
        <v>11068.75</v>
      </c>
      <c r="I9" s="116">
        <v>11068.75</v>
      </c>
      <c r="J9" s="116">
        <v>11215.880000000001</v>
      </c>
      <c r="K9" s="116">
        <v>11215.880000000001</v>
      </c>
      <c r="L9" s="116">
        <v>11387.45</v>
      </c>
      <c r="M9" s="116">
        <v>11482.38</v>
      </c>
      <c r="N9" s="116">
        <v>11715.98</v>
      </c>
      <c r="O9" s="116">
        <v>134111.31</v>
      </c>
    </row>
    <row r="10" spans="1:18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1:18" ht="25.2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8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R12" s="203"/>
    </row>
    <row r="16" spans="1:18" ht="25.2" customHeight="1" x14ac:dyDescent="0.3">
      <c r="A16" s="114" t="s">
        <v>151</v>
      </c>
      <c r="B16" s="119" t="s">
        <v>153</v>
      </c>
      <c r="C16" s="119" t="s">
        <v>167</v>
      </c>
      <c r="D16" s="119" t="s">
        <v>168</v>
      </c>
      <c r="E16" s="119" t="s">
        <v>169</v>
      </c>
      <c r="F16" s="119" t="s">
        <v>170</v>
      </c>
      <c r="G16" s="119" t="s">
        <v>171</v>
      </c>
      <c r="H16" s="119" t="s">
        <v>174</v>
      </c>
      <c r="I16" s="119" t="s">
        <v>175</v>
      </c>
      <c r="J16" s="119" t="s">
        <v>176</v>
      </c>
      <c r="K16" s="119" t="s">
        <v>177</v>
      </c>
      <c r="L16" s="119" t="s">
        <v>178</v>
      </c>
      <c r="M16" s="119" t="s">
        <v>172</v>
      </c>
      <c r="N16" s="119" t="s">
        <v>173</v>
      </c>
      <c r="O16" s="119" t="s">
        <v>154</v>
      </c>
    </row>
    <row r="17" spans="1:15" ht="25.2" customHeight="1" x14ac:dyDescent="0.3">
      <c r="A17" s="114" t="s">
        <v>32</v>
      </c>
      <c r="B17" s="119">
        <v>154579.86000000002</v>
      </c>
      <c r="C17" s="119">
        <v>1972.1900000000003</v>
      </c>
      <c r="D17" s="119">
        <v>1972.1900000000003</v>
      </c>
      <c r="E17" s="119">
        <v>1972.1900000000003</v>
      </c>
      <c r="F17" s="119">
        <v>2042.6200000000003</v>
      </c>
      <c r="G17" s="119">
        <v>2042.6200000000003</v>
      </c>
      <c r="H17" s="119">
        <v>2042.6200000000003</v>
      </c>
      <c r="I17" s="119">
        <v>2042.6200000000003</v>
      </c>
      <c r="J17" s="119">
        <v>2042.6200000000003</v>
      </c>
      <c r="K17" s="119">
        <v>2042.6200000000003</v>
      </c>
      <c r="L17" s="119">
        <v>2042.6200000000003</v>
      </c>
      <c r="M17" s="119">
        <v>2042.6200000000003</v>
      </c>
      <c r="N17" s="119">
        <v>2042.6200000000003</v>
      </c>
      <c r="O17" s="119">
        <v>24300.149999999991</v>
      </c>
    </row>
    <row r="18" spans="1:15" ht="25.2" customHeight="1" x14ac:dyDescent="0.3">
      <c r="A18" s="114" t="s">
        <v>3</v>
      </c>
      <c r="B18" s="119">
        <v>168592</v>
      </c>
      <c r="C18" s="119">
        <v>2108.23</v>
      </c>
      <c r="D18" s="119">
        <v>2108.23</v>
      </c>
      <c r="E18" s="119">
        <v>2108.23</v>
      </c>
      <c r="F18" s="119">
        <v>2108.23</v>
      </c>
      <c r="G18" s="119">
        <v>2108.23</v>
      </c>
      <c r="H18" s="119">
        <v>2108.23</v>
      </c>
      <c r="I18" s="119">
        <v>2207.96</v>
      </c>
      <c r="J18" s="119">
        <v>2207.96</v>
      </c>
      <c r="K18" s="119">
        <v>2207.96</v>
      </c>
      <c r="L18" s="119">
        <v>2207.96</v>
      </c>
      <c r="M18" s="119">
        <v>2207.96</v>
      </c>
      <c r="N18" s="119">
        <v>2207.96</v>
      </c>
      <c r="O18" s="119">
        <v>25897.14</v>
      </c>
    </row>
    <row r="19" spans="1:15" ht="25.2" customHeight="1" x14ac:dyDescent="0.3">
      <c r="A19" s="114" t="s">
        <v>134</v>
      </c>
      <c r="B19" s="119">
        <v>199645</v>
      </c>
      <c r="C19" s="119">
        <v>1780.6800000000003</v>
      </c>
      <c r="D19" s="119">
        <v>1780.6800000000003</v>
      </c>
      <c r="E19" s="119">
        <v>1780.6800000000003</v>
      </c>
      <c r="F19" s="119">
        <v>1780.6800000000003</v>
      </c>
      <c r="G19" s="119">
        <v>1780.6800000000003</v>
      </c>
      <c r="H19" s="119">
        <v>1780.6800000000003</v>
      </c>
      <c r="I19" s="119">
        <v>1780.6800000000003</v>
      </c>
      <c r="J19" s="119">
        <v>1780.6800000000003</v>
      </c>
      <c r="K19" s="119">
        <v>1780.6800000000003</v>
      </c>
      <c r="L19" s="119">
        <v>1780.6800000000003</v>
      </c>
      <c r="M19" s="119">
        <v>1780.6800000000003</v>
      </c>
      <c r="N19" s="119">
        <v>1780.6800000000003</v>
      </c>
      <c r="O19" s="119">
        <v>21368.160000000003</v>
      </c>
    </row>
    <row r="20" spans="1:15" ht="25.2" customHeight="1" x14ac:dyDescent="0.3">
      <c r="A20" s="114" t="s">
        <v>112</v>
      </c>
      <c r="B20" s="119">
        <v>132706.5</v>
      </c>
      <c r="C20" s="119">
        <v>1309.24</v>
      </c>
      <c r="D20" s="119">
        <v>1309.24</v>
      </c>
      <c r="E20" s="119">
        <v>1309.24</v>
      </c>
      <c r="F20" s="119">
        <v>1309.24</v>
      </c>
      <c r="G20" s="119">
        <v>1309.24</v>
      </c>
      <c r="H20" s="119">
        <v>1309.24</v>
      </c>
      <c r="I20" s="119">
        <v>1309.24</v>
      </c>
      <c r="J20" s="119">
        <v>1309.24</v>
      </c>
      <c r="K20" s="119">
        <v>1481.32</v>
      </c>
      <c r="L20" s="119">
        <v>1481.32</v>
      </c>
      <c r="M20" s="119">
        <v>1481.32</v>
      </c>
      <c r="N20" s="119">
        <v>1481.32</v>
      </c>
      <c r="O20" s="119">
        <v>16399.199999999997</v>
      </c>
    </row>
    <row r="21" spans="1:15" ht="25.2" customHeight="1" x14ac:dyDescent="0.3">
      <c r="A21" s="114" t="s">
        <v>90</v>
      </c>
      <c r="B21" s="119">
        <v>255611</v>
      </c>
      <c r="C21" s="119">
        <v>2239.88</v>
      </c>
      <c r="D21" s="119">
        <v>2358.4</v>
      </c>
      <c r="E21" s="119">
        <v>2358.4</v>
      </c>
      <c r="F21" s="119">
        <v>2358.4</v>
      </c>
      <c r="G21" s="119">
        <v>2358.4</v>
      </c>
      <c r="H21" s="119">
        <v>2358.4</v>
      </c>
      <c r="I21" s="119">
        <v>2358.4</v>
      </c>
      <c r="J21" s="119">
        <v>2358.4</v>
      </c>
      <c r="K21" s="119">
        <v>2358.4</v>
      </c>
      <c r="L21" s="119">
        <v>2358.4</v>
      </c>
      <c r="M21" s="119">
        <v>2651.23</v>
      </c>
      <c r="N21" s="119">
        <v>2651.23</v>
      </c>
      <c r="O21" s="119">
        <v>28767.940000000002</v>
      </c>
    </row>
    <row r="22" spans="1:15" ht="25.2" customHeight="1" x14ac:dyDescent="0.3">
      <c r="A22" s="114" t="s">
        <v>95</v>
      </c>
      <c r="B22" s="119">
        <v>316166</v>
      </c>
      <c r="C22" s="119">
        <v>2701.5299999999997</v>
      </c>
      <c r="D22" s="119">
        <v>2701.5299999999997</v>
      </c>
      <c r="E22" s="119">
        <v>2701.5299999999997</v>
      </c>
      <c r="F22" s="119">
        <v>2701.5299999999997</v>
      </c>
      <c r="G22" s="119">
        <v>2811.7799999999997</v>
      </c>
      <c r="H22" s="119">
        <v>2811.7799999999997</v>
      </c>
      <c r="I22" s="119">
        <v>2811.7799999999997</v>
      </c>
      <c r="J22" s="119">
        <v>2811.7799999999997</v>
      </c>
      <c r="K22" s="119">
        <v>2811.7799999999997</v>
      </c>
      <c r="L22" s="119">
        <v>2811.7799999999997</v>
      </c>
      <c r="M22" s="119">
        <v>3061.1</v>
      </c>
      <c r="N22" s="119">
        <v>3061.1</v>
      </c>
      <c r="O22" s="119">
        <v>33799</v>
      </c>
    </row>
    <row r="23" spans="1:15" ht="25.2" customHeight="1" x14ac:dyDescent="0.3">
      <c r="A23" s="114" t="s">
        <v>100</v>
      </c>
      <c r="B23" s="119">
        <v>303001</v>
      </c>
      <c r="C23" s="119">
        <v>2750.1800000000003</v>
      </c>
      <c r="D23" s="119">
        <v>2750.1800000000003</v>
      </c>
      <c r="E23" s="119">
        <v>2750.1800000000003</v>
      </c>
      <c r="F23" s="119">
        <v>2750.1800000000003</v>
      </c>
      <c r="G23" s="119">
        <v>2750.1800000000003</v>
      </c>
      <c r="H23" s="119">
        <v>2750.1800000000003</v>
      </c>
      <c r="I23" s="119">
        <v>2750.1800000000003</v>
      </c>
      <c r="J23" s="119">
        <v>2750.1800000000003</v>
      </c>
      <c r="K23" s="119">
        <v>2750.1800000000003</v>
      </c>
      <c r="L23" s="119">
        <v>2750.1800000000003</v>
      </c>
      <c r="M23" s="119">
        <v>2750.1800000000003</v>
      </c>
      <c r="N23" s="119">
        <v>2750.1800000000003</v>
      </c>
      <c r="O23" s="119">
        <v>33002.160000000011</v>
      </c>
    </row>
    <row r="24" spans="1:15" ht="25.2" customHeight="1" x14ac:dyDescent="0.3">
      <c r="A24" s="114" t="s">
        <v>138</v>
      </c>
      <c r="B24" s="119">
        <v>297591</v>
      </c>
      <c r="C24" s="119">
        <v>2790.71</v>
      </c>
      <c r="D24" s="119">
        <v>2790.71</v>
      </c>
      <c r="E24" s="119">
        <v>2790.71</v>
      </c>
      <c r="F24" s="119">
        <v>2790.71</v>
      </c>
      <c r="G24" s="119">
        <v>2790.71</v>
      </c>
      <c r="H24" s="119">
        <v>3023.51</v>
      </c>
      <c r="I24" s="119">
        <v>3023.51</v>
      </c>
      <c r="J24" s="119">
        <v>3023.51</v>
      </c>
      <c r="K24" s="119">
        <v>3023.51</v>
      </c>
      <c r="L24" s="119">
        <v>3023.51</v>
      </c>
      <c r="M24" s="119">
        <v>3023.51</v>
      </c>
      <c r="N24" s="119">
        <v>3023.51</v>
      </c>
      <c r="O24" s="119">
        <v>35118.119999999995</v>
      </c>
    </row>
    <row r="25" spans="1:15" ht="25.2" customHeight="1" x14ac:dyDescent="0.3">
      <c r="A25" s="114" t="s">
        <v>152</v>
      </c>
      <c r="B25" s="119">
        <v>1827892.3599999999</v>
      </c>
      <c r="C25" s="119">
        <v>17652.64</v>
      </c>
      <c r="D25" s="119">
        <v>17771.16</v>
      </c>
      <c r="E25" s="119">
        <v>17771.16</v>
      </c>
      <c r="F25" s="119">
        <v>17841.59</v>
      </c>
      <c r="G25" s="119">
        <v>17951.84</v>
      </c>
      <c r="H25" s="119">
        <v>18184.64</v>
      </c>
      <c r="I25" s="119">
        <v>18284.370000000003</v>
      </c>
      <c r="J25" s="119">
        <v>18284.370000000003</v>
      </c>
      <c r="K25" s="119">
        <v>18456.449999999997</v>
      </c>
      <c r="L25" s="119">
        <v>18456.449999999997</v>
      </c>
      <c r="M25" s="119">
        <v>18998.599999999999</v>
      </c>
      <c r="N25" s="119">
        <v>18998.599999999999</v>
      </c>
      <c r="O25" s="119">
        <v>218651.87</v>
      </c>
    </row>
  </sheetData>
  <pageMargins left="0.31496062992125984" right="0.31496062992125984" top="0.74803149606299213" bottom="0.74803149606299213" header="0.31496062992125984" footer="0.31496062992125984"/>
  <pageSetup paperSize="9" scale="8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Sheet1</vt:lpstr>
      <vt:lpstr>Incl car</vt:lpstr>
      <vt:lpstr>Suspense Acc</vt:lpstr>
      <vt:lpstr>Provision</vt:lpstr>
      <vt:lpstr>YE 20170430 Depreciation</vt:lpstr>
      <vt:lpstr>Theft Trucks Write off</vt:lpstr>
      <vt:lpstr>YE 2019 Depreciation</vt:lpstr>
      <vt:lpstr>YE2019 Provision</vt:lpstr>
      <vt:lpstr>Pivot Summary</vt:lpstr>
      <vt:lpstr>YE 2024 Depreciation</vt:lpstr>
      <vt:lpstr>YE2024 Provision</vt:lpstr>
      <vt:lpstr>Sales of Truck Calculation </vt:lpstr>
      <vt:lpstr>'Incl car'!Print_Area</vt:lpstr>
      <vt:lpstr>'Pivot Summary'!Print_Area</vt:lpstr>
      <vt:lpstr>Provision!Print_Area</vt:lpstr>
      <vt:lpstr>'Sales of Truck Calculation '!Print_Area</vt:lpstr>
      <vt:lpstr>Sheet1!Print_Area</vt:lpstr>
      <vt:lpstr>'Suspense Acc'!Print_Area</vt:lpstr>
      <vt:lpstr>'YE 2019 Depreciation'!Print_Area</vt:lpstr>
      <vt:lpstr>'YE 2024 Depreciation'!Print_Area</vt:lpstr>
      <vt:lpstr>'YE2019 Provision'!Print_Area</vt:lpstr>
      <vt:lpstr>'YE2024 Provision'!Print_Area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 Lin Lim</cp:lastModifiedBy>
  <cp:lastPrinted>2025-09-01T05:37:58Z</cp:lastPrinted>
  <dcterms:created xsi:type="dcterms:W3CDTF">2016-02-23T04:38:12Z</dcterms:created>
  <dcterms:modified xsi:type="dcterms:W3CDTF">2025-09-06T08:42:19Z</dcterms:modified>
</cp:coreProperties>
</file>